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650" firstSheet="1" activeTab="1"/>
  </bookViews>
  <sheets>
    <sheet name="3,2zasn" sheetId="4" state="hidden" r:id="rId1"/>
    <sheet name="KSS" sheetId="5" r:id="rId2"/>
    <sheet name="Nova dograma" sheetId="6" state="hidden" r:id="rId3"/>
    <sheet name="0,0z" sheetId="2" state="hidden" r:id="rId4"/>
    <sheet name="3,2z" sheetId="7" state="hidden" r:id="rId5"/>
    <sheet name="0,0n" sheetId="8" state="hidden" r:id="rId6"/>
    <sheet name="Steni" sheetId="10" state="hidden" r:id="rId7"/>
    <sheet name="Лист5" sheetId="11" state="hidden" r:id="rId8"/>
    <sheet name="Лист1" sheetId="12" state="hidden" r:id="rId9"/>
    <sheet name="Boi" sheetId="13" state="hidden" r:id="rId10"/>
    <sheet name="3,2n" sheetId="9" state="hidden" r:id="rId11"/>
  </sheets>
  <calcPr calcId="145621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5" i="5" l="1"/>
  <c r="F344" i="5"/>
  <c r="F343" i="5"/>
  <c r="F342" i="5"/>
  <c r="F341" i="5"/>
  <c r="F340" i="5"/>
  <c r="F339" i="5"/>
  <c r="F338" i="5"/>
  <c r="F337" i="5"/>
  <c r="F142" i="5" l="1"/>
  <c r="F143" i="5"/>
  <c r="F144" i="5"/>
  <c r="F145" i="5"/>
  <c r="F146" i="5"/>
  <c r="F147" i="5"/>
  <c r="F148" i="5"/>
  <c r="F495" i="5" l="1"/>
  <c r="F496" i="5"/>
  <c r="F494" i="5"/>
  <c r="F497" i="5" s="1"/>
  <c r="F173" i="5" l="1"/>
  <c r="F172" i="5"/>
  <c r="F592" i="5" l="1"/>
  <c r="F488" i="5"/>
  <c r="F476" i="5"/>
  <c r="F434" i="5"/>
  <c r="F422" i="5"/>
  <c r="F709" i="5" l="1"/>
  <c r="F708" i="5"/>
  <c r="F707" i="5"/>
  <c r="F706" i="5"/>
  <c r="F705" i="5"/>
  <c r="F704" i="5"/>
  <c r="F703" i="5"/>
  <c r="F702" i="5"/>
  <c r="F701" i="5"/>
  <c r="F700" i="5"/>
  <c r="F699" i="5"/>
  <c r="F698" i="5"/>
  <c r="F697" i="5"/>
  <c r="F710" i="5" s="1"/>
  <c r="F694" i="5"/>
  <c r="F693" i="5"/>
  <c r="F692" i="5"/>
  <c r="F691" i="5"/>
  <c r="F690" i="5"/>
  <c r="F695" i="5" s="1"/>
  <c r="F687" i="5"/>
  <c r="F686" i="5"/>
  <c r="F685" i="5"/>
  <c r="F684" i="5"/>
  <c r="F683" i="5"/>
  <c r="F682" i="5"/>
  <c r="F681" i="5"/>
  <c r="F688" i="5" s="1"/>
  <c r="F677" i="5"/>
  <c r="F674" i="5"/>
  <c r="F673" i="5"/>
  <c r="F672" i="5"/>
  <c r="F671" i="5"/>
  <c r="F670" i="5"/>
  <c r="F669" i="5"/>
  <c r="F668" i="5"/>
  <c r="F667" i="5"/>
  <c r="F675" i="5" s="1"/>
  <c r="F664" i="5"/>
  <c r="F663" i="5"/>
  <c r="F662" i="5"/>
  <c r="F661" i="5"/>
  <c r="F660" i="5"/>
  <c r="F665" i="5" s="1"/>
  <c r="F657" i="5"/>
  <c r="F656" i="5"/>
  <c r="F655" i="5"/>
  <c r="F654" i="5"/>
  <c r="F658" i="5" s="1"/>
  <c r="F651" i="5"/>
  <c r="F650" i="5"/>
  <c r="F649" i="5"/>
  <c r="F648" i="5"/>
  <c r="F647" i="5"/>
  <c r="F646" i="5"/>
  <c r="F645" i="5"/>
  <c r="F644" i="5"/>
  <c r="F643" i="5"/>
  <c r="F642" i="5"/>
  <c r="F652" i="5" s="1"/>
  <c r="F639" i="5"/>
  <c r="F638" i="5"/>
  <c r="F637" i="5"/>
  <c r="F636" i="5"/>
  <c r="F635" i="5"/>
  <c r="F634" i="5"/>
  <c r="F633" i="5"/>
  <c r="F640" i="5" s="1"/>
  <c r="F630" i="5"/>
  <c r="F629" i="5"/>
  <c r="F631" i="5" s="1"/>
  <c r="F626" i="5"/>
  <c r="F625" i="5"/>
  <c r="F624" i="5"/>
  <c r="F623" i="5"/>
  <c r="F622" i="5"/>
  <c r="F621" i="5"/>
  <c r="F620" i="5"/>
  <c r="F619" i="5"/>
  <c r="F627" i="5" s="1"/>
  <c r="F616" i="5"/>
  <c r="F615" i="5"/>
  <c r="F614" i="5"/>
  <c r="F617" i="5" s="1"/>
  <c r="F611" i="5"/>
  <c r="F610" i="5"/>
  <c r="F609" i="5"/>
  <c r="F608" i="5"/>
  <c r="F607" i="5"/>
  <c r="F612" i="5" s="1"/>
  <c r="F678" i="5" l="1"/>
  <c r="F679" i="5" s="1"/>
  <c r="F711" i="5" s="1"/>
  <c r="D601" i="5" l="1"/>
  <c r="F601" i="5" s="1"/>
  <c r="F600" i="5"/>
  <c r="F599" i="5"/>
  <c r="F598" i="5"/>
  <c r="F597" i="5"/>
  <c r="F596" i="5"/>
  <c r="F595" i="5"/>
  <c r="F594" i="5"/>
  <c r="D590" i="5"/>
  <c r="D591" i="5" s="1"/>
  <c r="F591" i="5" s="1"/>
  <c r="F589" i="5"/>
  <c r="F588" i="5"/>
  <c r="F587" i="5"/>
  <c r="F586" i="5"/>
  <c r="F585" i="5"/>
  <c r="F584" i="5"/>
  <c r="F583" i="5"/>
  <c r="F582" i="5"/>
  <c r="F581" i="5"/>
  <c r="F580" i="5"/>
  <c r="F579" i="5"/>
  <c r="F578" i="5"/>
  <c r="F577" i="5"/>
  <c r="F576" i="5"/>
  <c r="F575" i="5"/>
  <c r="F574" i="5"/>
  <c r="F573" i="5"/>
  <c r="F572" i="5"/>
  <c r="F571" i="5"/>
  <c r="F570" i="5"/>
  <c r="F569" i="5"/>
  <c r="F568" i="5"/>
  <c r="F567" i="5"/>
  <c r="F566" i="5"/>
  <c r="F565" i="5"/>
  <c r="F564" i="5"/>
  <c r="F563" i="5"/>
  <c r="F562" i="5"/>
  <c r="F561" i="5"/>
  <c r="F560" i="5"/>
  <c r="F559" i="5"/>
  <c r="F558" i="5"/>
  <c r="F557" i="5"/>
  <c r="F556" i="5"/>
  <c r="F555" i="5"/>
  <c r="F554" i="5"/>
  <c r="F553" i="5"/>
  <c r="F552" i="5"/>
  <c r="F548" i="5"/>
  <c r="F547" i="5"/>
  <c r="F546" i="5"/>
  <c r="F544" i="5"/>
  <c r="F543" i="5"/>
  <c r="F542" i="5"/>
  <c r="F541" i="5"/>
  <c r="F549" i="5" s="1"/>
  <c r="F590" i="5" l="1"/>
  <c r="F602" i="5" s="1"/>
  <c r="F603" i="5" s="1"/>
  <c r="F535" i="5" l="1"/>
  <c r="F534" i="5"/>
  <c r="F533" i="5"/>
  <c r="F532" i="5"/>
  <c r="F531" i="5"/>
  <c r="F530" i="5"/>
  <c r="F529" i="5"/>
  <c r="F528" i="5"/>
  <c r="F527" i="5"/>
  <c r="F526" i="5"/>
  <c r="F525" i="5"/>
  <c r="F524" i="5"/>
  <c r="F523" i="5"/>
  <c r="F522" i="5"/>
  <c r="F521" i="5"/>
  <c r="F520" i="5"/>
  <c r="F519" i="5"/>
  <c r="F518" i="5"/>
  <c r="F517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536" i="5" s="1"/>
  <c r="F491" i="5"/>
  <c r="F490" i="5"/>
  <c r="F489" i="5"/>
  <c r="F487" i="5"/>
  <c r="F486" i="5"/>
  <c r="F485" i="5"/>
  <c r="F484" i="5"/>
  <c r="F483" i="5"/>
  <c r="F482" i="5"/>
  <c r="F481" i="5"/>
  <c r="F480" i="5"/>
  <c r="F479" i="5"/>
  <c r="F478" i="5"/>
  <c r="F477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92" i="5" s="1"/>
  <c r="F437" i="5"/>
  <c r="F436" i="5"/>
  <c r="F435" i="5"/>
  <c r="F433" i="5"/>
  <c r="F432" i="5"/>
  <c r="F431" i="5"/>
  <c r="F430" i="5"/>
  <c r="F429" i="5"/>
  <c r="F428" i="5"/>
  <c r="F427" i="5"/>
  <c r="F426" i="5"/>
  <c r="F425" i="5"/>
  <c r="F424" i="5"/>
  <c r="F423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F390" i="5"/>
  <c r="F389" i="5"/>
  <c r="F388" i="5"/>
  <c r="F387" i="5"/>
  <c r="F386" i="5"/>
  <c r="F438" i="5" s="1"/>
  <c r="F383" i="5"/>
  <c r="F382" i="5"/>
  <c r="F381" i="5"/>
  <c r="F380" i="5"/>
  <c r="F379" i="5"/>
  <c r="F378" i="5"/>
  <c r="F377" i="5"/>
  <c r="F376" i="5"/>
  <c r="F375" i="5"/>
  <c r="F374" i="5"/>
  <c r="F373" i="5"/>
  <c r="F384" i="5" s="1"/>
  <c r="F537" i="5" s="1"/>
  <c r="F368" i="5"/>
  <c r="F367" i="5"/>
  <c r="F366" i="5"/>
  <c r="F365" i="5"/>
  <c r="F364" i="5"/>
  <c r="F363" i="5"/>
  <c r="F362" i="5"/>
  <c r="F361" i="5"/>
  <c r="F369" i="5" s="1"/>
  <c r="F358" i="5"/>
  <c r="F357" i="5"/>
  <c r="F356" i="5"/>
  <c r="F355" i="5"/>
  <c r="F354" i="5"/>
  <c r="F359" i="5" s="1"/>
  <c r="F351" i="5"/>
  <c r="F350" i="5"/>
  <c r="F349" i="5"/>
  <c r="F348" i="5"/>
  <c r="F352" i="5" s="1"/>
  <c r="F346" i="5"/>
  <c r="F334" i="5"/>
  <c r="F333" i="5"/>
  <c r="F332" i="5"/>
  <c r="F331" i="5"/>
  <c r="F330" i="5"/>
  <c r="F329" i="5"/>
  <c r="F328" i="5"/>
  <c r="F335" i="5" s="1"/>
  <c r="F325" i="5"/>
  <c r="F324" i="5"/>
  <c r="F323" i="5"/>
  <c r="F322" i="5"/>
  <c r="F321" i="5"/>
  <c r="F320" i="5"/>
  <c r="F319" i="5"/>
  <c r="F318" i="5"/>
  <c r="F317" i="5"/>
  <c r="F316" i="5"/>
  <c r="F326" i="5" s="1"/>
  <c r="F313" i="5"/>
  <c r="F312" i="5"/>
  <c r="F311" i="5"/>
  <c r="F310" i="5"/>
  <c r="F309" i="5"/>
  <c r="F308" i="5"/>
  <c r="F307" i="5"/>
  <c r="F306" i="5"/>
  <c r="F305" i="5"/>
  <c r="F304" i="5"/>
  <c r="F303" i="5"/>
  <c r="F314" i="5" s="1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301" i="5" s="1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86" i="5" s="1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69" i="5" s="1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53" i="5" s="1"/>
  <c r="F237" i="5"/>
  <c r="F236" i="5"/>
  <c r="F235" i="5"/>
  <c r="F234" i="5"/>
  <c r="F233" i="5"/>
  <c r="F227" i="5"/>
  <c r="F226" i="5"/>
  <c r="F225" i="5"/>
  <c r="F224" i="5"/>
  <c r="F223" i="5"/>
  <c r="F222" i="5"/>
  <c r="F221" i="5"/>
  <c r="F220" i="5"/>
  <c r="F219" i="5"/>
  <c r="F228" i="5" s="1"/>
  <c r="F216" i="5"/>
  <c r="F215" i="5"/>
  <c r="F217" i="5" s="1"/>
  <c r="F212" i="5"/>
  <c r="F211" i="5"/>
  <c r="F210" i="5"/>
  <c r="F209" i="5"/>
  <c r="F208" i="5"/>
  <c r="F207" i="5"/>
  <c r="F206" i="5"/>
  <c r="F205" i="5"/>
  <c r="F213" i="5" s="1"/>
  <c r="F202" i="5"/>
  <c r="F201" i="5"/>
  <c r="F200" i="5"/>
  <c r="F199" i="5"/>
  <c r="F198" i="5"/>
  <c r="F203" i="5" s="1"/>
  <c r="F195" i="5"/>
  <c r="F194" i="5"/>
  <c r="F193" i="5"/>
  <c r="F196" i="5" s="1"/>
  <c r="F190" i="5"/>
  <c r="F189" i="5"/>
  <c r="F188" i="5"/>
  <c r="F191" i="5" s="1"/>
  <c r="F238" i="5" l="1"/>
  <c r="F370" i="5" s="1"/>
  <c r="F229" i="5"/>
  <c r="F46" i="5" l="1"/>
  <c r="F55" i="5" l="1"/>
  <c r="F56" i="5"/>
  <c r="F103" i="5"/>
  <c r="F102" i="5"/>
  <c r="F101" i="5"/>
  <c r="F180" i="5" l="1"/>
  <c r="F181" i="5"/>
  <c r="F182" i="5"/>
  <c r="F183" i="5"/>
  <c r="F179" i="5"/>
  <c r="F176" i="5"/>
  <c r="F177" i="5"/>
  <c r="F175" i="5"/>
  <c r="F162" i="5"/>
  <c r="F163" i="5"/>
  <c r="F164" i="5"/>
  <c r="F165" i="5"/>
  <c r="F166" i="5"/>
  <c r="F167" i="5"/>
  <c r="F168" i="5"/>
  <c r="F169" i="5"/>
  <c r="F170" i="5"/>
  <c r="F171" i="5"/>
  <c r="F161" i="5"/>
  <c r="F151" i="5"/>
  <c r="F152" i="5"/>
  <c r="F153" i="5"/>
  <c r="F154" i="5"/>
  <c r="F155" i="5"/>
  <c r="F156" i="5"/>
  <c r="F157" i="5"/>
  <c r="F158" i="5"/>
  <c r="F159" i="5"/>
  <c r="F150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28" i="5"/>
  <c r="F117" i="5"/>
  <c r="F118" i="5"/>
  <c r="F119" i="5"/>
  <c r="F120" i="5"/>
  <c r="F121" i="5"/>
  <c r="F122" i="5"/>
  <c r="F123" i="5"/>
  <c r="F124" i="5"/>
  <c r="F125" i="5"/>
  <c r="F116" i="5"/>
  <c r="F106" i="5"/>
  <c r="F107" i="5"/>
  <c r="F108" i="5"/>
  <c r="F109" i="5"/>
  <c r="F110" i="5"/>
  <c r="F111" i="5"/>
  <c r="F112" i="5"/>
  <c r="F113" i="5"/>
  <c r="F105" i="5"/>
  <c r="F184" i="5" l="1"/>
  <c r="F41" i="5"/>
  <c r="F42" i="5"/>
  <c r="F43" i="5"/>
  <c r="F44" i="5"/>
  <c r="F45" i="5"/>
  <c r="F47" i="5"/>
  <c r="F48" i="5"/>
  <c r="F49" i="5"/>
  <c r="F50" i="5"/>
  <c r="F51" i="5"/>
  <c r="F52" i="5"/>
  <c r="F53" i="5"/>
  <c r="F54" i="5"/>
  <c r="F40" i="5"/>
  <c r="F24" i="5" l="1"/>
  <c r="F38" i="5" l="1"/>
  <c r="F30" i="5"/>
  <c r="F29" i="5"/>
  <c r="F27" i="5"/>
  <c r="F97" i="5" l="1"/>
  <c r="F96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7" i="5"/>
  <c r="F76" i="5"/>
  <c r="F75" i="5"/>
  <c r="F74" i="5"/>
  <c r="F72" i="5"/>
  <c r="F71" i="5"/>
  <c r="F70" i="5"/>
  <c r="F69" i="5"/>
  <c r="F68" i="5"/>
  <c r="F66" i="5"/>
  <c r="F64" i="5"/>
  <c r="F63" i="5"/>
  <c r="F62" i="5"/>
  <c r="F61" i="5"/>
  <c r="F60" i="5"/>
  <c r="F37" i="5"/>
  <c r="F36" i="5"/>
  <c r="F35" i="5"/>
  <c r="F34" i="5"/>
  <c r="F33" i="5"/>
  <c r="F32" i="5"/>
  <c r="F31" i="5"/>
  <c r="F28" i="5"/>
  <c r="F26" i="5"/>
  <c r="F23" i="5"/>
  <c r="F22" i="5"/>
  <c r="F21" i="5"/>
  <c r="F20" i="5"/>
  <c r="F19" i="5"/>
  <c r="F18" i="5"/>
  <c r="F17" i="5"/>
  <c r="F16" i="5"/>
  <c r="F15" i="5"/>
  <c r="F57" i="5" l="1"/>
  <c r="F98" i="5"/>
  <c r="F185" i="5"/>
  <c r="F713" i="5" s="1"/>
  <c r="N22" i="6"/>
  <c r="F714" i="5" l="1"/>
  <c r="F715" i="5" s="1"/>
  <c r="F716" i="5" s="1"/>
  <c r="F717" i="5" s="1"/>
  <c r="H91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75" i="2"/>
  <c r="E92" i="2" s="1"/>
  <c r="B139" i="13"/>
  <c r="C139" i="13"/>
  <c r="E139" i="13"/>
  <c r="E134" i="13"/>
  <c r="C134" i="13"/>
  <c r="B134" i="13"/>
  <c r="N139" i="13"/>
  <c r="O139" i="13"/>
  <c r="P139" i="13"/>
  <c r="Q139" i="13"/>
  <c r="R139" i="13"/>
  <c r="S139" i="13"/>
  <c r="O134" i="13"/>
  <c r="S134" i="13"/>
  <c r="L133" i="13"/>
  <c r="H133" i="13"/>
  <c r="M133" i="13" s="1"/>
  <c r="R133" i="13" s="1"/>
  <c r="L131" i="13"/>
  <c r="L130" i="13"/>
  <c r="L129" i="13"/>
  <c r="L128" i="13"/>
  <c r="L132" i="13" s="1"/>
  <c r="H128" i="13"/>
  <c r="M132" i="13" s="1"/>
  <c r="R132" i="13" s="1"/>
  <c r="L124" i="13"/>
  <c r="L123" i="13"/>
  <c r="L127" i="13" s="1"/>
  <c r="L126" i="13"/>
  <c r="L125" i="13"/>
  <c r="H123" i="13"/>
  <c r="M127" i="13" s="1"/>
  <c r="R127" i="13" s="1"/>
  <c r="L117" i="13"/>
  <c r="L116" i="13"/>
  <c r="L118" i="13" s="1"/>
  <c r="H116" i="13"/>
  <c r="M118" i="13" s="1"/>
  <c r="L114" i="13"/>
  <c r="L113" i="13"/>
  <c r="L115" i="13" s="1"/>
  <c r="H113" i="13"/>
  <c r="M115" i="13" s="1"/>
  <c r="R115" i="13" l="1"/>
  <c r="N115" i="13"/>
  <c r="L110" i="13" l="1"/>
  <c r="L111" i="13"/>
  <c r="L109" i="13"/>
  <c r="L112" i="13" s="1"/>
  <c r="H109" i="13"/>
  <c r="N107" i="13"/>
  <c r="L107" i="13"/>
  <c r="H107" i="13"/>
  <c r="M107" i="13" s="1"/>
  <c r="L105" i="13"/>
  <c r="L104" i="13"/>
  <c r="L106" i="13" s="1"/>
  <c r="H104" i="13"/>
  <c r="M106" i="13" s="1"/>
  <c r="L103" i="13"/>
  <c r="H103" i="13"/>
  <c r="L96" i="13"/>
  <c r="L97" i="13"/>
  <c r="L98" i="13"/>
  <c r="L99" i="13"/>
  <c r="L100" i="13"/>
  <c r="L101" i="13"/>
  <c r="L95" i="13"/>
  <c r="L102" i="13" s="1"/>
  <c r="H95" i="13"/>
  <c r="M102" i="13" s="1"/>
  <c r="L93" i="13"/>
  <c r="L91" i="13"/>
  <c r="L92" i="13"/>
  <c r="H91" i="13"/>
  <c r="L90" i="13"/>
  <c r="H90" i="13"/>
  <c r="M90" i="13" s="1"/>
  <c r="L89" i="13"/>
  <c r="H89" i="13"/>
  <c r="L88" i="13"/>
  <c r="M88" i="13" s="1"/>
  <c r="H85" i="13"/>
  <c r="L85" i="13"/>
  <c r="H86" i="13"/>
  <c r="L86" i="13"/>
  <c r="H87" i="13"/>
  <c r="L87" i="13"/>
  <c r="L84" i="13"/>
  <c r="H84" i="13"/>
  <c r="L83" i="13"/>
  <c r="H83" i="13"/>
  <c r="M83" i="13" s="1"/>
  <c r="Q83" i="13" s="1"/>
  <c r="L121" i="13"/>
  <c r="L120" i="13"/>
  <c r="L119" i="13"/>
  <c r="L122" i="13" s="1"/>
  <c r="L80" i="13"/>
  <c r="L79" i="13"/>
  <c r="L78" i="13"/>
  <c r="L76" i="13"/>
  <c r="L75" i="13"/>
  <c r="L74" i="13"/>
  <c r="L72" i="13"/>
  <c r="L71" i="13"/>
  <c r="L70" i="13"/>
  <c r="L73" i="13" s="1"/>
  <c r="M73" i="13" s="1"/>
  <c r="L68" i="13"/>
  <c r="L67" i="13"/>
  <c r="L66" i="13"/>
  <c r="L69" i="13" s="1"/>
  <c r="H63" i="13"/>
  <c r="H64" i="13"/>
  <c r="H65" i="13"/>
  <c r="H66" i="13"/>
  <c r="M69" i="13" s="1"/>
  <c r="R69" i="13" s="1"/>
  <c r="L63" i="13"/>
  <c r="L64" i="13"/>
  <c r="L62" i="13"/>
  <c r="L65" i="13" s="1"/>
  <c r="H62" i="13"/>
  <c r="H134" i="13" s="1"/>
  <c r="C58" i="13"/>
  <c r="B58" i="13"/>
  <c r="E58" i="13"/>
  <c r="O58" i="13"/>
  <c r="S58" i="13"/>
  <c r="L56" i="13"/>
  <c r="L55" i="13"/>
  <c r="L57" i="13" s="1"/>
  <c r="H55" i="13"/>
  <c r="L52" i="13"/>
  <c r="L53" i="13"/>
  <c r="L51" i="13"/>
  <c r="L54" i="13" s="1"/>
  <c r="H51" i="13"/>
  <c r="H47" i="13"/>
  <c r="L49" i="13"/>
  <c r="L48" i="13"/>
  <c r="L47" i="13"/>
  <c r="L50" i="13" s="1"/>
  <c r="M50" i="13" s="1"/>
  <c r="N46" i="13"/>
  <c r="L46" i="13"/>
  <c r="H46" i="13"/>
  <c r="L43" i="13"/>
  <c r="L44" i="13"/>
  <c r="H43" i="13"/>
  <c r="L42" i="13"/>
  <c r="L45" i="13" s="1"/>
  <c r="H42" i="13"/>
  <c r="L39" i="13"/>
  <c r="L38" i="13"/>
  <c r="L35" i="13"/>
  <c r="L36" i="13"/>
  <c r="L37" i="13"/>
  <c r="L34" i="13"/>
  <c r="L40" i="13" s="1"/>
  <c r="H32" i="13"/>
  <c r="H33" i="13"/>
  <c r="H34" i="13"/>
  <c r="L31" i="13"/>
  <c r="L32" i="13"/>
  <c r="H31" i="13"/>
  <c r="H30" i="13"/>
  <c r="L30" i="13"/>
  <c r="R24" i="13"/>
  <c r="R25" i="13"/>
  <c r="R26" i="13"/>
  <c r="R27" i="13"/>
  <c r="R28" i="13"/>
  <c r="R23" i="13"/>
  <c r="R10" i="13"/>
  <c r="R11" i="13"/>
  <c r="R12" i="13"/>
  <c r="R14" i="13"/>
  <c r="R15" i="13"/>
  <c r="R16" i="13"/>
  <c r="L29" i="13"/>
  <c r="H29" i="13"/>
  <c r="L28" i="13"/>
  <c r="H28" i="13"/>
  <c r="M28" i="13" s="1"/>
  <c r="Q28" i="13" s="1"/>
  <c r="L27" i="13"/>
  <c r="H27" i="13"/>
  <c r="M27" i="13" s="1"/>
  <c r="Q27" i="13" s="1"/>
  <c r="L26" i="13"/>
  <c r="H26" i="13"/>
  <c r="M26" i="13" s="1"/>
  <c r="Q26" i="13" s="1"/>
  <c r="L25" i="13"/>
  <c r="H25" i="13"/>
  <c r="M25" i="13" s="1"/>
  <c r="Q25" i="13" s="1"/>
  <c r="Q24" i="13"/>
  <c r="L24" i="13"/>
  <c r="H24" i="13"/>
  <c r="M24" i="13" s="1"/>
  <c r="L23" i="13"/>
  <c r="H23" i="13"/>
  <c r="M23" i="13" s="1"/>
  <c r="Q23" i="13" s="1"/>
  <c r="L21" i="13"/>
  <c r="L20" i="13"/>
  <c r="L19" i="13"/>
  <c r="H19" i="13"/>
  <c r="L16" i="13"/>
  <c r="L15" i="13"/>
  <c r="L14" i="13"/>
  <c r="H14" i="13"/>
  <c r="L12" i="13"/>
  <c r="L11" i="13"/>
  <c r="L10" i="13"/>
  <c r="H10" i="13"/>
  <c r="L8" i="13"/>
  <c r="L7" i="13"/>
  <c r="L6" i="13"/>
  <c r="H6" i="13"/>
  <c r="L4" i="13"/>
  <c r="L3" i="13"/>
  <c r="L5" i="13" s="1"/>
  <c r="H3" i="13"/>
  <c r="H59" i="13" s="1"/>
  <c r="L9" i="13" l="1"/>
  <c r="L13" i="13"/>
  <c r="M29" i="13"/>
  <c r="L33" i="13"/>
  <c r="L59" i="13" s="1"/>
  <c r="M46" i="13"/>
  <c r="Q46" i="13" s="1"/>
  <c r="M54" i="13"/>
  <c r="M122" i="13"/>
  <c r="M84" i="13"/>
  <c r="Q84" i="13" s="1"/>
  <c r="Q134" i="13" s="1"/>
  <c r="M87" i="13"/>
  <c r="M86" i="13"/>
  <c r="M85" i="13"/>
  <c r="M89" i="13"/>
  <c r="N89" i="13" s="1"/>
  <c r="L94" i="13"/>
  <c r="L134" i="13" s="1"/>
  <c r="M103" i="13"/>
  <c r="N103" i="13" s="1"/>
  <c r="R103" i="13" s="1"/>
  <c r="Q107" i="13"/>
  <c r="M112" i="13"/>
  <c r="R112" i="13" s="1"/>
  <c r="R122" i="13"/>
  <c r="N50" i="13"/>
  <c r="R50" i="13"/>
  <c r="R29" i="13"/>
  <c r="N29" i="13"/>
  <c r="M13" i="13"/>
  <c r="M45" i="13"/>
  <c r="M5" i="13"/>
  <c r="Q58" i="13"/>
  <c r="M40" i="13"/>
  <c r="L77" i="13"/>
  <c r="M77" i="13" s="1"/>
  <c r="R77" i="13" s="1"/>
  <c r="P69" i="13"/>
  <c r="M9" i="13"/>
  <c r="R9" i="13" s="1"/>
  <c r="M42" i="13"/>
  <c r="N42" i="13" s="1"/>
  <c r="R42" i="13" s="1"/>
  <c r="M57" i="13"/>
  <c r="R102" i="13"/>
  <c r="L17" i="13"/>
  <c r="M17" i="13" s="1"/>
  <c r="L22" i="13"/>
  <c r="M22" i="13" s="1"/>
  <c r="M30" i="13"/>
  <c r="M65" i="13"/>
  <c r="L81" i="13"/>
  <c r="M81" i="13" s="1"/>
  <c r="R81" i="13" s="1"/>
  <c r="N102" i="13"/>
  <c r="N106" i="13"/>
  <c r="R106" i="13"/>
  <c r="R90" i="13"/>
  <c r="N90" i="13"/>
  <c r="R89" i="13"/>
  <c r="N57" i="13"/>
  <c r="R57" i="13"/>
  <c r="P9" i="13"/>
  <c r="Q21" i="10"/>
  <c r="Q22" i="10"/>
  <c r="Q20" i="10"/>
  <c r="Q23" i="10" s="1"/>
  <c r="B34" i="10"/>
  <c r="L49" i="10"/>
  <c r="L48" i="10"/>
  <c r="M48" i="10" s="1"/>
  <c r="L47" i="10"/>
  <c r="M47" i="10" s="1"/>
  <c r="M49" i="10" s="1"/>
  <c r="C54" i="10"/>
  <c r="E54" i="10" s="1"/>
  <c r="G54" i="10" s="1"/>
  <c r="C43" i="10"/>
  <c r="E43" i="10" s="1"/>
  <c r="H43" i="10" s="1"/>
  <c r="C13" i="10"/>
  <c r="F36" i="10"/>
  <c r="F38" i="10" s="1"/>
  <c r="H38" i="10" s="1"/>
  <c r="F37" i="10"/>
  <c r="F35" i="10"/>
  <c r="H35" i="10" s="1"/>
  <c r="H47" i="7"/>
  <c r="G47" i="7"/>
  <c r="F47" i="7"/>
  <c r="E47" i="7"/>
  <c r="D47" i="7"/>
  <c r="C47" i="7" s="1"/>
  <c r="D25" i="8"/>
  <c r="E25" i="8"/>
  <c r="L4" i="6"/>
  <c r="M4" i="6" s="1"/>
  <c r="L5" i="6"/>
  <c r="M5" i="6" s="1"/>
  <c r="L6" i="6"/>
  <c r="M6" i="6" s="1"/>
  <c r="L7" i="6"/>
  <c r="M7" i="6" s="1"/>
  <c r="L8" i="6"/>
  <c r="M8" i="6" s="1"/>
  <c r="L9" i="6"/>
  <c r="M9" i="6" s="1"/>
  <c r="L10" i="6"/>
  <c r="M10" i="6" s="1"/>
  <c r="L11" i="6"/>
  <c r="M11" i="6" s="1"/>
  <c r="L12" i="6"/>
  <c r="M12" i="6" s="1"/>
  <c r="L13" i="6"/>
  <c r="M13" i="6" s="1"/>
  <c r="L14" i="6"/>
  <c r="M14" i="6" s="1"/>
  <c r="L3" i="6"/>
  <c r="M3" i="6" s="1"/>
  <c r="K17" i="6"/>
  <c r="K18" i="6"/>
  <c r="K19" i="6"/>
  <c r="K20" i="6"/>
  <c r="K21" i="6"/>
  <c r="K22" i="6"/>
  <c r="K16" i="6"/>
  <c r="K23" i="6" s="1"/>
  <c r="J4" i="6"/>
  <c r="J5" i="6"/>
  <c r="J6" i="6"/>
  <c r="J7" i="6"/>
  <c r="J8" i="6"/>
  <c r="J9" i="6"/>
  <c r="J10" i="6"/>
  <c r="J11" i="6"/>
  <c r="J12" i="6"/>
  <c r="J13" i="6"/>
  <c r="J14" i="6"/>
  <c r="J3" i="6"/>
  <c r="J15" i="6" s="1"/>
  <c r="I4" i="6"/>
  <c r="I5" i="6"/>
  <c r="I6" i="6"/>
  <c r="I7" i="6"/>
  <c r="I8" i="6"/>
  <c r="I9" i="6"/>
  <c r="I10" i="6"/>
  <c r="I11" i="6"/>
  <c r="I12" i="6"/>
  <c r="I13" i="6"/>
  <c r="I14" i="6"/>
  <c r="I3" i="6"/>
  <c r="I15" i="6" s="1"/>
  <c r="H4" i="6"/>
  <c r="H5" i="6"/>
  <c r="H6" i="6"/>
  <c r="H7" i="6"/>
  <c r="H8" i="6"/>
  <c r="H9" i="6"/>
  <c r="H10" i="6"/>
  <c r="H11" i="6"/>
  <c r="H12" i="6"/>
  <c r="H13" i="6"/>
  <c r="H14" i="6"/>
  <c r="H16" i="6"/>
  <c r="H17" i="6"/>
  <c r="H18" i="6"/>
  <c r="H19" i="6"/>
  <c r="H20" i="6"/>
  <c r="H21" i="6"/>
  <c r="H22" i="6"/>
  <c r="H3" i="6"/>
  <c r="H15" i="6" l="1"/>
  <c r="M15" i="6"/>
  <c r="U79" i="13"/>
  <c r="P5" i="13"/>
  <c r="M94" i="13"/>
  <c r="R94" i="13" s="1"/>
  <c r="U103" i="13"/>
  <c r="U73" i="13"/>
  <c r="M33" i="13"/>
  <c r="N134" i="13"/>
  <c r="M134" i="13"/>
  <c r="P17" i="13"/>
  <c r="R17" i="13"/>
  <c r="N40" i="13"/>
  <c r="R40" i="13"/>
  <c r="N30" i="13"/>
  <c r="R30" i="13"/>
  <c r="R65" i="13"/>
  <c r="R134" i="13" s="1"/>
  <c r="P65" i="13"/>
  <c r="P134" i="13" s="1"/>
  <c r="R45" i="13"/>
  <c r="N45" i="13"/>
  <c r="R13" i="13"/>
  <c r="P13" i="13"/>
  <c r="P58" i="13" s="1"/>
  <c r="R22" i="13"/>
  <c r="P22" i="13"/>
  <c r="L15" i="6"/>
  <c r="H23" i="6"/>
  <c r="N33" i="13" l="1"/>
  <c r="N58" i="13" s="1"/>
  <c r="R33" i="13"/>
  <c r="R58" i="13" s="1"/>
  <c r="M59" i="13"/>
  <c r="L5" i="11"/>
  <c r="L6" i="11"/>
  <c r="L7" i="11"/>
  <c r="L4" i="11"/>
  <c r="L8" i="11" s="1"/>
  <c r="K11" i="11"/>
  <c r="K12" i="11"/>
  <c r="K13" i="11"/>
  <c r="K14" i="11"/>
  <c r="K15" i="11"/>
  <c r="K9" i="11"/>
  <c r="K16" i="11" s="1"/>
  <c r="J5" i="11"/>
  <c r="J6" i="11"/>
  <c r="J7" i="11"/>
  <c r="J4" i="11"/>
  <c r="J8" i="11" s="1"/>
  <c r="H5" i="11"/>
  <c r="H6" i="11"/>
  <c r="H7" i="11"/>
  <c r="H9" i="11"/>
  <c r="H11" i="11"/>
  <c r="H12" i="11"/>
  <c r="H13" i="11"/>
  <c r="H14" i="11"/>
  <c r="H15" i="11"/>
  <c r="H4" i="11"/>
  <c r="H8" i="11" s="1"/>
  <c r="E27" i="10"/>
  <c r="I27" i="10" s="1"/>
  <c r="E25" i="10"/>
  <c r="I25" i="10" s="1"/>
  <c r="E26" i="10"/>
  <c r="I26" i="10" s="1"/>
  <c r="H19" i="10"/>
  <c r="H20" i="10"/>
  <c r="E19" i="10"/>
  <c r="I19" i="10" s="1"/>
  <c r="E20" i="10"/>
  <c r="I20" i="10" s="1"/>
  <c r="H18" i="10"/>
  <c r="E18" i="10"/>
  <c r="I18" i="10" s="1"/>
  <c r="E21" i="10"/>
  <c r="I21" i="10" s="1"/>
  <c r="E22" i="10"/>
  <c r="I22" i="10" s="1"/>
  <c r="E23" i="10"/>
  <c r="I23" i="10" s="1"/>
  <c r="E24" i="10"/>
  <c r="I24" i="10" s="1"/>
  <c r="I14" i="10"/>
  <c r="H17" i="10"/>
  <c r="H15" i="10"/>
  <c r="E16" i="10"/>
  <c r="I16" i="10" s="1"/>
  <c r="E17" i="10"/>
  <c r="E15" i="10"/>
  <c r="I15" i="10" s="1"/>
  <c r="E14" i="10"/>
  <c r="H12" i="10"/>
  <c r="E11" i="10"/>
  <c r="E12" i="10"/>
  <c r="I12" i="10" s="1"/>
  <c r="I13" i="10" s="1"/>
  <c r="E10" i="10"/>
  <c r="F7" i="10"/>
  <c r="F8" i="10"/>
  <c r="F5" i="10"/>
  <c r="G68" i="2"/>
  <c r="F68" i="2"/>
  <c r="E68" i="2"/>
  <c r="D68" i="2"/>
  <c r="C68" i="2"/>
  <c r="J24" i="2"/>
  <c r="J25" i="2"/>
  <c r="M22" i="2"/>
  <c r="J22" i="2"/>
  <c r="L22" i="2" s="1"/>
  <c r="M19" i="2"/>
  <c r="W46" i="2"/>
  <c r="W44" i="2"/>
  <c r="W47" i="2" s="1"/>
  <c r="W41" i="2"/>
  <c r="W39" i="2"/>
  <c r="W42" i="2" s="1"/>
  <c r="U35" i="2"/>
  <c r="M17" i="2" s="1"/>
  <c r="W35" i="2"/>
  <c r="W36" i="2"/>
  <c r="W37" i="2" s="1"/>
  <c r="J17" i="2"/>
  <c r="L17" i="2" s="1"/>
  <c r="J18" i="2"/>
  <c r="L18" i="2" s="1"/>
  <c r="J19" i="2"/>
  <c r="L19" i="2" s="1"/>
  <c r="U31" i="2"/>
  <c r="M16" i="2" s="1"/>
  <c r="W29" i="2"/>
  <c r="W30" i="2"/>
  <c r="W28" i="2"/>
  <c r="W31" i="2" s="1"/>
  <c r="J16" i="2"/>
  <c r="L16" i="2" s="1"/>
  <c r="X20" i="2"/>
  <c r="X21" i="2"/>
  <c r="X22" i="2"/>
  <c r="X23" i="2"/>
  <c r="X19" i="2"/>
  <c r="X24" i="2" s="1"/>
  <c r="Y24" i="2" s="1"/>
  <c r="J11" i="2"/>
  <c r="L11" i="2" s="1"/>
  <c r="W25" i="2"/>
  <c r="W20" i="2"/>
  <c r="W21" i="2"/>
  <c r="W22" i="2"/>
  <c r="W23" i="2"/>
  <c r="W19" i="2"/>
  <c r="W24" i="2" s="1"/>
  <c r="W26" i="2" s="1"/>
  <c r="U17" i="2"/>
  <c r="W18" i="2" s="1"/>
  <c r="W14" i="2"/>
  <c r="W15" i="2"/>
  <c r="W16" i="2"/>
  <c r="W13" i="2"/>
  <c r="W17" i="2" s="1"/>
  <c r="J9" i="2"/>
  <c r="L9" i="2" s="1"/>
  <c r="U11" i="2"/>
  <c r="W12" i="2" s="1"/>
  <c r="W9" i="2"/>
  <c r="W10" i="2"/>
  <c r="W8" i="2"/>
  <c r="W11" i="2" s="1"/>
  <c r="J8" i="2"/>
  <c r="L8" i="2" s="1"/>
  <c r="G37" i="4"/>
  <c r="C37" i="4"/>
  <c r="B37" i="4" s="1"/>
  <c r="F37" i="4"/>
  <c r="E37" i="4"/>
  <c r="D37" i="4"/>
  <c r="I28" i="10" l="1"/>
  <c r="B68" i="2"/>
  <c r="H16" i="11"/>
  <c r="F9" i="10"/>
  <c r="I17" i="10"/>
  <c r="J28" i="10" s="1"/>
  <c r="J30" i="10" s="1"/>
  <c r="Q31" i="2" l="1"/>
  <c r="D31" i="2"/>
  <c r="E31" i="2"/>
  <c r="F31" i="2"/>
  <c r="G31" i="2"/>
  <c r="C31" i="2"/>
</calcChain>
</file>

<file path=xl/sharedStrings.xml><?xml version="1.0" encoding="utf-8"?>
<sst xmlns="http://schemas.openxmlformats.org/spreadsheetml/2006/main" count="1896" uniqueCount="825">
  <si>
    <t>ПОД</t>
  </si>
  <si>
    <t>КОРИДОР</t>
  </si>
  <si>
    <t>ИЗЛИВНО</t>
  </si>
  <si>
    <t>ЛАТЕКС</t>
  </si>
  <si>
    <t>СТЕНИ</t>
  </si>
  <si>
    <t>ФАЯНС</t>
  </si>
  <si>
    <t>ПРЕДДВЕРИЕ</t>
  </si>
  <si>
    <t>ФОАЙЕ</t>
  </si>
  <si>
    <t>АСАНСЬОР</t>
  </si>
  <si>
    <t>КУХНЕНСКИ ОФИС</t>
  </si>
  <si>
    <t>КУХНЕНСКИ АСАНСЬОР</t>
  </si>
  <si>
    <t>СТОЛОВА</t>
  </si>
  <si>
    <t>ЗАНИМАЛНЯ</t>
  </si>
  <si>
    <t>КАНЦЕЛАРИЯ</t>
  </si>
  <si>
    <t>СТЪЛБИЩЕ</t>
  </si>
  <si>
    <t>ПРЕДДВЕРИЕ УМИВАЛНО</t>
  </si>
  <si>
    <t>СЪБЛЕКАЛНЯ</t>
  </si>
  <si>
    <t>WC</t>
  </si>
  <si>
    <t>СКЛАД БЕЛЬО</t>
  </si>
  <si>
    <t>МОЗАЙКА</t>
  </si>
  <si>
    <t>РУВИТЕКС</t>
  </si>
  <si>
    <t>ТЕРАКОТА</t>
  </si>
  <si>
    <t>ЛАМИНАТ</t>
  </si>
  <si>
    <t>ТАВАНИ</t>
  </si>
  <si>
    <t>ПОМЕЩЕНИЕ</t>
  </si>
  <si>
    <t>№</t>
  </si>
  <si>
    <t>ВАР.МАЗИЛ.</t>
  </si>
  <si>
    <t>ФАЯНС ЛАТЕКС</t>
  </si>
  <si>
    <t>СТЪЛБИЩЕ ПРЕДДВЕРИЕ</t>
  </si>
  <si>
    <t>СПАЛНО ПОМЕЩЕНИЕ</t>
  </si>
  <si>
    <t>УМИВАЛНО</t>
  </si>
  <si>
    <t>ТЕРАСА</t>
  </si>
  <si>
    <t>МАНИПУЛАЦИОННА</t>
  </si>
  <si>
    <t>ЛАБОРАТОРИЯ</t>
  </si>
  <si>
    <t>кв.м.</t>
  </si>
  <si>
    <t>Демонтаж облицовка фаянс</t>
  </si>
  <si>
    <t>Окачен таван касетиран</t>
  </si>
  <si>
    <t>кв.м</t>
  </si>
  <si>
    <t>Демонтаж настилка рувитекс</t>
  </si>
  <si>
    <t>Демонтаж настилка теракота</t>
  </si>
  <si>
    <t>Демонтаж настилка ламиниран паркет</t>
  </si>
  <si>
    <t>мл</t>
  </si>
  <si>
    <t>Окачени таван</t>
  </si>
  <si>
    <t xml:space="preserve">Мазилки; Шпахловки; </t>
  </si>
  <si>
    <t>70/200</t>
  </si>
  <si>
    <t>80/200</t>
  </si>
  <si>
    <t>90/210</t>
  </si>
  <si>
    <t>100/210</t>
  </si>
  <si>
    <t>180/210</t>
  </si>
  <si>
    <t>75/265</t>
  </si>
  <si>
    <t>180/180</t>
  </si>
  <si>
    <t>145/135</t>
  </si>
  <si>
    <t>375/210</t>
  </si>
  <si>
    <t>куб.м</t>
  </si>
  <si>
    <t>Полагане циментова замазка върху под и стени</t>
  </si>
  <si>
    <t>бр</t>
  </si>
  <si>
    <t>Доставка и полагане на студен битумен грунд върху замазка за наклон, холкери и бордове</t>
  </si>
  <si>
    <t>м.л</t>
  </si>
  <si>
    <t xml:space="preserve">Доставка и монтаж водосборни казанчета </t>
  </si>
  <si>
    <t>Мита бучарда върху цокъл</t>
  </si>
  <si>
    <t>Боядисване тераса с фасадна боя</t>
  </si>
  <si>
    <t>90/265</t>
  </si>
  <si>
    <t>105/180</t>
  </si>
  <si>
    <t>Доставка и монтаж комарници</t>
  </si>
  <si>
    <t xml:space="preserve">Доставка и монтаж текстилни щори </t>
  </si>
  <si>
    <t>Демонаж камена облицовка</t>
  </si>
  <si>
    <t>Разбиване отвори в бетон</t>
  </si>
  <si>
    <t>80/210</t>
  </si>
  <si>
    <t>240/180</t>
  </si>
  <si>
    <t>210/180</t>
  </si>
  <si>
    <t>90/175</t>
  </si>
  <si>
    <t>180/175</t>
  </si>
  <si>
    <t>120/120</t>
  </si>
  <si>
    <t>58/175</t>
  </si>
  <si>
    <t>НАИМЕНОВАНИЕ СМР</t>
  </si>
  <si>
    <t>МЯРКА</t>
  </si>
  <si>
    <t>ПРОЕКТНИ КОЛИЧЕСТВА</t>
  </si>
  <si>
    <t>ЕД.ЦЕНА</t>
  </si>
  <si>
    <t>СТОЙНОСТ</t>
  </si>
  <si>
    <t>мозайка</t>
  </si>
  <si>
    <t>теракота</t>
  </si>
  <si>
    <t>рувитекс</t>
  </si>
  <si>
    <t>гранитогрес</t>
  </si>
  <si>
    <t>Демонтаж настилка гранитогрес</t>
  </si>
  <si>
    <t>дограма</t>
  </si>
  <si>
    <t>ПЕРВАЗИ</t>
  </si>
  <si>
    <t>ОТВОРИ</t>
  </si>
  <si>
    <t>первази</t>
  </si>
  <si>
    <t>Кота 3,20</t>
  </si>
  <si>
    <t>Кота 0,00</t>
  </si>
  <si>
    <t>ламинат</t>
  </si>
  <si>
    <t>стая</t>
  </si>
  <si>
    <t>баня тоалетна</t>
  </si>
  <si>
    <t>медицински отпадъци</t>
  </si>
  <si>
    <t>склад инвентар</t>
  </si>
  <si>
    <t>склад консумативи</t>
  </si>
  <si>
    <t>регистратура</t>
  </si>
  <si>
    <t>коридор</t>
  </si>
  <si>
    <t>изливно</t>
  </si>
  <si>
    <t>преддверие</t>
  </si>
  <si>
    <t>тоалетна персонал</t>
  </si>
  <si>
    <t>мед.сестра</t>
  </si>
  <si>
    <t>манипулационно</t>
  </si>
  <si>
    <t>санитари</t>
  </si>
  <si>
    <t>PVC рулонна настилка</t>
  </si>
  <si>
    <t>латекс</t>
  </si>
  <si>
    <t>фаянс Н-2,5</t>
  </si>
  <si>
    <t>PVC облицовка Н-2,1</t>
  </si>
  <si>
    <t>Ок. Таван    Н-2,65</t>
  </si>
  <si>
    <t>Ок. Таван    Н-2,66</t>
  </si>
  <si>
    <t>Ок. Таван    Н-2,67</t>
  </si>
  <si>
    <t>Ок. Таван    Н-2,68</t>
  </si>
  <si>
    <t>Ок. Таван    Н-2,69</t>
  </si>
  <si>
    <t>Ок. Таван    Н-2,70</t>
  </si>
  <si>
    <t>Ок. Таван    Н-2,71</t>
  </si>
  <si>
    <t>Ок. Таван    Н-2,72</t>
  </si>
  <si>
    <t>Ок. Таван    Н-2,73</t>
  </si>
  <si>
    <t>Ок. Таван    Н-2,74</t>
  </si>
  <si>
    <t>Ок. Таван    Н-2,75</t>
  </si>
  <si>
    <t>Ок. Таван    Н-2,76</t>
  </si>
  <si>
    <t>Ок. Таван    Н-2,77</t>
  </si>
  <si>
    <t>Ок. Таван    Н-2,78</t>
  </si>
  <si>
    <t>Ок. Таван    Н-2,79</t>
  </si>
  <si>
    <t>Ок. Таван    Н-2,80</t>
  </si>
  <si>
    <t>Ок. Таван    Н-2,81</t>
  </si>
  <si>
    <t>Ок. Таван    Н-2,82</t>
  </si>
  <si>
    <t>Ок. Таван    Н-2,83</t>
  </si>
  <si>
    <t>Ок. Таван    Н-2,84</t>
  </si>
  <si>
    <t>Ок. Таван    Н-2,85</t>
  </si>
  <si>
    <t>4см</t>
  </si>
  <si>
    <t>8см</t>
  </si>
  <si>
    <t>колони</t>
  </si>
  <si>
    <t>ХИДРОУСТОЙЧИВ</t>
  </si>
  <si>
    <t>ОБИКН</t>
  </si>
  <si>
    <t>ЩРАНГОВЕ</t>
  </si>
  <si>
    <t>А</t>
  </si>
  <si>
    <t>Д</t>
  </si>
  <si>
    <t>фибран</t>
  </si>
  <si>
    <t>преходни лайсни</t>
  </si>
  <si>
    <t>Врати</t>
  </si>
  <si>
    <t xml:space="preserve">Прозорци </t>
  </si>
  <si>
    <t>Обръщане около отвори</t>
  </si>
  <si>
    <t>фибран, первази горе фибран</t>
  </si>
  <si>
    <t>ДОГРАМА  КОТА 0,00</t>
  </si>
  <si>
    <t>Демонтаж врати, включително каси</t>
  </si>
  <si>
    <t>Демонтаж прозорци, включително каси</t>
  </si>
  <si>
    <t>Полагане двукомпонентна течна  хидроизолация върху бетонов под и бетонови  стени</t>
  </si>
  <si>
    <t>Полагане на студен битумен грунд външно върху бетонови стени до кота - 3,20</t>
  </si>
  <si>
    <t>Основа  за  мита бучарда  от циментова  мазилка , армирана с метална мрежа /поцинковано покритие/</t>
  </si>
  <si>
    <t xml:space="preserve">Топлоизолация EPS - 10см </t>
  </si>
  <si>
    <t>Доставка и полагане замазка за наклон 4-12см върху покривна плоча и козирка</t>
  </si>
  <si>
    <t>Холкери 7 х 7см върху покривна плоча и козирка ,изпълнени от цименто-пясъчен разтвор</t>
  </si>
  <si>
    <t xml:space="preserve">Шпахловка със стъклофибърна мрежа две ръце върху EPS- 10см </t>
  </si>
  <si>
    <t xml:space="preserve">Циментова шпакловка със стъклофибърна мрежа върху ХPS 2см. </t>
  </si>
  <si>
    <t>Доставка и монтаж декоративни алуминиеви профили върху фасадна мазилка</t>
  </si>
  <si>
    <t xml:space="preserve">Зидария от газобетонни блокове с дебелина 250мм на обикновена фуга </t>
  </si>
  <si>
    <t>Р5 - 90/265 - 3бр</t>
  </si>
  <si>
    <t>Р7 - 75/265 - 1бр</t>
  </si>
  <si>
    <t xml:space="preserve"> Р8 -75/265 - 1бр</t>
  </si>
  <si>
    <t>первази и фибран</t>
  </si>
  <si>
    <t>обръщане около отвори външно</t>
  </si>
  <si>
    <t xml:space="preserve">       90/180 - 3бр</t>
  </si>
  <si>
    <t xml:space="preserve">       105/180 - 1бр</t>
  </si>
  <si>
    <t xml:space="preserve">      105/180 - 1бр</t>
  </si>
  <si>
    <t>пвс</t>
  </si>
  <si>
    <t>ц</t>
  </si>
  <si>
    <t>ПРЕДСТЕННА ОБШИВКА</t>
  </si>
  <si>
    <t>ПРЕГРАДНИ СТЕНИ КАРТОН</t>
  </si>
  <si>
    <t>ПРЕДСТЕННА ОБШ</t>
  </si>
  <si>
    <t>преградни стени</t>
  </si>
  <si>
    <t xml:space="preserve">Зидария от газобетонни блокове с дебелина 120мм на обикновена фуга </t>
  </si>
  <si>
    <t>кота 0,00</t>
  </si>
  <si>
    <t>ПЛОЩ СТЕНИ</t>
  </si>
  <si>
    <t>ПОМ.</t>
  </si>
  <si>
    <t xml:space="preserve">ПРИСПАДАТ СЕ ОТВОРИ </t>
  </si>
  <si>
    <t>ИТОНГ</t>
  </si>
  <si>
    <t>ГИПСОКАРТОН</t>
  </si>
  <si>
    <t xml:space="preserve"> СТАРА СТ.</t>
  </si>
  <si>
    <t>ПЛОЩ</t>
  </si>
  <si>
    <t>ПЕРВ</t>
  </si>
  <si>
    <t>ПВС -2,1</t>
  </si>
  <si>
    <t>РУВИТ.</t>
  </si>
  <si>
    <t>ГРГР</t>
  </si>
  <si>
    <t>КОТА 3,20</t>
  </si>
  <si>
    <t>демонтаж фаянс</t>
  </si>
  <si>
    <t>ДВА ЕТАЖА</t>
  </si>
  <si>
    <t xml:space="preserve">Разваляне тухлена зидария на вароциментен разтвор при дебелина на зида 12см, </t>
  </si>
  <si>
    <t>Разваляне тухлена зидария на вароциментен разтвор при дебелина на зида 25см</t>
  </si>
  <si>
    <t>Демонтаж метални решетки английски двор</t>
  </si>
  <si>
    <t>курс</t>
  </si>
  <si>
    <t xml:space="preserve">Настилки, замазки </t>
  </si>
  <si>
    <t>Изолации до кота - 3,20</t>
  </si>
  <si>
    <t>Настилка гранитогрес на кота -3,20</t>
  </si>
  <si>
    <t>Зидария от газобетонни блокове с  дебелина на зида 250мм на обикновена фуга</t>
  </si>
  <si>
    <t>Зидарии асансьор и зазиждане прозорци на кота -3,20</t>
  </si>
  <si>
    <t xml:space="preserve">Окачен таван с вата </t>
  </si>
  <si>
    <t>Силикатна мазилка върху изолация EPS -10 см и около отвори</t>
  </si>
  <si>
    <t xml:space="preserve">Варова мазилка върху стоманобетонни стени  греди и  колони </t>
  </si>
  <si>
    <t xml:space="preserve">Шпахловка с мрежа върху стени от газобетонни блокове </t>
  </si>
  <si>
    <t>Шпахловка със стъклофибърна мрежа две ръце върху врачански камък /асансьор/, включително грундиране</t>
  </si>
  <si>
    <t>Латексово боядисване двукратно, включително грунд</t>
  </si>
  <si>
    <t>Доставка и монтаж на делатационна подова лайсна за бетон</t>
  </si>
  <si>
    <t xml:space="preserve">Доставка и монтаж на делатационна стенна Е - форм лайсна </t>
  </si>
  <si>
    <t>Зидарии ; Монтажни преградни стени гипсокартон ; Предстенни обшивки</t>
  </si>
  <si>
    <t>итог</t>
  </si>
  <si>
    <t xml:space="preserve">Хидрофобна обработка стени  от газобетонни блокове </t>
  </si>
  <si>
    <t>Доставка и монтаж подпрозоречни первази AL външни -25см</t>
  </si>
  <si>
    <t>Доставка и монтаж подпрозоречни первази PVC вътрешни- 15см</t>
  </si>
  <si>
    <t xml:space="preserve">Стъклофибърна мрежа и шпахловка върху открита тераса </t>
  </si>
  <si>
    <t xml:space="preserve">Шпахловка с мрежа въху стени от газобетонни блокове  включително грундиране </t>
  </si>
  <si>
    <t xml:space="preserve">Шпахловка с мрежа въху съществуваща изкърпена мазилка, включително грундиране </t>
  </si>
  <si>
    <t>Монтаж фибран над прозорци В- 15см</t>
  </si>
  <si>
    <t>Замазки ; Облицовки;  Настилки</t>
  </si>
  <si>
    <t>Запълване отвори клекала с бетон</t>
  </si>
  <si>
    <t xml:space="preserve">Циментова замазка 2 - 4см върху  под </t>
  </si>
  <si>
    <t>Облицовка фаянс  върху  стени на лепилна смес</t>
  </si>
  <si>
    <t xml:space="preserve">Настилка гранитогрес върху под на лепилна смес  </t>
  </si>
  <si>
    <t>Изкърпване циментова замазка преди полагане на PVC  настилка 2мм  - 20%</t>
  </si>
  <si>
    <t xml:space="preserve">Каменна облицовка от врачански камък </t>
  </si>
  <si>
    <t xml:space="preserve">Саморазливна замазка преди полагане на PVC  настилка 2мм  </t>
  </si>
  <si>
    <t xml:space="preserve">Грунд върху гипсова шпакловка по всички  стени </t>
  </si>
  <si>
    <t xml:space="preserve">Боядисване ръкохватка с трикомпонентна боя </t>
  </si>
  <si>
    <t>Философски опити върху самотата и надеждата</t>
  </si>
  <si>
    <t>Калин Янакиев</t>
  </si>
  <si>
    <t xml:space="preserve">Затваряне  вертикални щрангове в кутии от гипсокартон -12,5мм , включително ръбохранители и укрепване таван - под  </t>
  </si>
  <si>
    <t>Доставка и монтаж преходни подови лайсни</t>
  </si>
  <si>
    <t>Боядисване асансьорни врати</t>
  </si>
  <si>
    <t>ДДС 20%</t>
  </si>
  <si>
    <t>Фибран под прозоречни первази</t>
  </si>
  <si>
    <t>Възложител: Община Габрово</t>
  </si>
  <si>
    <t>I</t>
  </si>
  <si>
    <t>A</t>
  </si>
  <si>
    <t>Б</t>
  </si>
  <si>
    <t>II</t>
  </si>
  <si>
    <t>В</t>
  </si>
  <si>
    <t>Г</t>
  </si>
  <si>
    <t>Фасадна изолация,  мита бучарда, мазилки, шпахловки, боядисване и окачен таван</t>
  </si>
  <si>
    <t>Е</t>
  </si>
  <si>
    <t>III</t>
  </si>
  <si>
    <t>Доставка и монтаж механизъми за самозатваряне на врати</t>
  </si>
  <si>
    <t>Облицовка стени с РVC рулонен</t>
  </si>
  <si>
    <t>Изолация от минерална вата 50мм на кота - 3,20</t>
  </si>
  <si>
    <t xml:space="preserve"> Интериорна латексова боя , фасадна боя , боя за метални повърхности </t>
  </si>
  <si>
    <t>Ж</t>
  </si>
  <si>
    <t>Други демонтажни</t>
  </si>
  <si>
    <t>Стойност Асансьор</t>
  </si>
  <si>
    <t>215/210</t>
  </si>
  <si>
    <t>60/90</t>
  </si>
  <si>
    <t>100/90</t>
  </si>
  <si>
    <t>360/175</t>
  </si>
  <si>
    <t>Демонтаж  подови первази</t>
  </si>
  <si>
    <t>Р1 - 180/160  - 4бр.</t>
  </si>
  <si>
    <t>Р2  -180/180  - 83бр</t>
  </si>
  <si>
    <t>Р3 - 240/180  - 4бр</t>
  </si>
  <si>
    <t>Р4 - 210/180 - 5бр</t>
  </si>
  <si>
    <t>Прозорци 336,40 кв.м</t>
  </si>
  <si>
    <t xml:space="preserve">Врата 180/220  4бр. със степен на огнеустойчивост 60мин </t>
  </si>
  <si>
    <t xml:space="preserve">        Врати 219,39 кв.м  и 2бр.със степен на огнеустойчивост 60мин </t>
  </si>
  <si>
    <t>Демонтаж прозоречни первази от поцинкована ламарина</t>
  </si>
  <si>
    <t>Очукване мазилка върху стари стени   10%.</t>
  </si>
  <si>
    <t>Очукване мазилка върху  тераси  40%</t>
  </si>
  <si>
    <t>Изкърпване мазилка върху тераса 40%, включително грундиране</t>
  </si>
  <si>
    <t>Циментова замазка върху ст.бетонови плочи под гранитогрес на кота -3,20</t>
  </si>
  <si>
    <t>Окачен касетиран таван на кота -3,2</t>
  </si>
  <si>
    <t>Шпахловка върху колони варова мазилка</t>
  </si>
  <si>
    <t xml:space="preserve">Шпахловка  върху стени от гипсокартон </t>
  </si>
  <si>
    <t>Изкърпване мазилка върху стени  10%, включително грундиране</t>
  </si>
  <si>
    <t>Водоотвеждащ профил</t>
  </si>
  <si>
    <t>Доставка и монтаж прахово боядисани водосточни тръби козирка, включително аксесоари</t>
  </si>
  <si>
    <t>Доставка и монтаж външни ролетни щори 48бр - 180/180</t>
  </si>
  <si>
    <t>Доставка и монтаж външни ролетни щори 3бр - 90/265</t>
  </si>
  <si>
    <t>Демонтажни дейности</t>
  </si>
  <si>
    <t>Строителни дейности асансьор и помещения на кота - 3,20</t>
  </si>
  <si>
    <r>
      <t>Топлоизолация бетонни  стени цокъл с</t>
    </r>
    <r>
      <rPr>
        <b/>
        <i/>
        <sz val="9"/>
        <rFont val="Calibri"/>
        <family val="2"/>
        <charset val="204"/>
        <scheme val="minor"/>
      </rPr>
      <t xml:space="preserve"> ХPS - 3см</t>
    </r>
  </si>
  <si>
    <t>Доставка и монтаж дограма ; Прозоречни первази - вътрешни външни; Комарници; Щори</t>
  </si>
  <si>
    <t>Стойност демонтажни дейности</t>
  </si>
  <si>
    <t>Полагане на битумна хидроизолация върху бетонни стени до кота - 3,20</t>
  </si>
  <si>
    <t>Топлоизолация около отвори с ХPS 2см /вход/</t>
  </si>
  <si>
    <t>Монтажни преградни стени от хидроустойчив гипсокартон- единична конструкция с  укрепване под - таван</t>
  </si>
  <si>
    <t>Предстенна обшивка от гипсокартон, единична конструкция с топлоизолация 80мм , включително ръбохранители укрепване под - таван</t>
  </si>
  <si>
    <t>Предстенна обшивка колони  от гипсокартон, единична конструкция с топлоизолация 40мм , включително ръбохранители укрепване под - таван</t>
  </si>
  <si>
    <t>Предстенна обшивка колони  от гипсокартон, единична конструкция с топлоизолация 80мм , включително ръбохранители укрепване под - таван</t>
  </si>
  <si>
    <t>Монтажни преградни стени от гипсокартон, единична конструкция  укрепване под - таван</t>
  </si>
  <si>
    <t>Изолация от минерална вата 50мм на тавани в помещения на кота + 9,60</t>
  </si>
  <si>
    <t>Обшивки ламарина, водоотвеждаща система асансьор и козирка</t>
  </si>
  <si>
    <t>Строително - монтажни работи на кота 0,00 , кота + 3,20, кота + 6,40 и кота + 9,60</t>
  </si>
  <si>
    <t xml:space="preserve">А </t>
  </si>
  <si>
    <t>Хидроизолация покриви</t>
  </si>
  <si>
    <t xml:space="preserve"> Почистване и изкърпване на компрометирана покривна изолация с битумна хидроизолация без посипка 10%</t>
  </si>
  <si>
    <t xml:space="preserve">Доставка и полагане на студен битумен грунд и  хидроизолационна мембрана PGR 4,5кг/кв.м   с посипка , върху хоризонтални и вертикални повърхности: плосък покрив и бордове </t>
  </si>
  <si>
    <t>Доставка и монтаж капачка върху бордове от прахово боядисана ламарина с разгъвка 0,85м върху хидроустойчив шперплат с ширина 30см</t>
  </si>
  <si>
    <t>Доставка и монтаж капачка бордове от прахово боядисана ламарина върху хидроустойчив шперплат - асансьор и козирка</t>
  </si>
  <si>
    <t>Покрив асансьор и козирка</t>
  </si>
  <si>
    <t xml:space="preserve">Доставка и полагане  втори пласт хидроизолационна мембрана PGR 4,5кг/кв.м   с посипка , върху хоризонтални и вертикални повърхности: плосък покрив и бордове </t>
  </si>
  <si>
    <t xml:space="preserve">Доставка и полагане  първи пласт хидроизолация 3кг   без посипка , върху хоризонтални и вертикални повърхности: плосък покрив и бордове </t>
  </si>
  <si>
    <t>Демонтаж съществуващи обшивки по бордове  плосък покрив</t>
  </si>
  <si>
    <t>Очукване съществуваща мозайка</t>
  </si>
  <si>
    <t>Демонтаж метална решетка английски двор</t>
  </si>
  <si>
    <t>Разбиване бетонови козирки, английски двор и бетонова настилка</t>
  </si>
  <si>
    <t>Разбиване бетонова настилка</t>
  </si>
  <si>
    <t>Земни работи</t>
  </si>
  <si>
    <t>Изкоп с багер при нормални условия на отвал</t>
  </si>
  <si>
    <t>Доизкопаване и подравняване ръчно на откоси ; изкопи в земни почви,направени по механизиран начин</t>
  </si>
  <si>
    <t>Стойност  земни работи</t>
  </si>
  <si>
    <t>Подосновни пластове</t>
  </si>
  <si>
    <t xml:space="preserve">Доставка и полагане трамбован чакъл пласт 30см </t>
  </si>
  <si>
    <t xml:space="preserve">Доставка и полагане трамбован чакъл пласт 130см </t>
  </si>
  <si>
    <t>Доставка и полагане настилка сипица пласт 10см</t>
  </si>
  <si>
    <t>Доставка и полагане настилка сипица пласт 13см</t>
  </si>
  <si>
    <t>Армирано PVC фолио</t>
  </si>
  <si>
    <t>Стойност подосновни пластове</t>
  </si>
  <si>
    <t>IV</t>
  </si>
  <si>
    <t>Кофражни работи</t>
  </si>
  <si>
    <t>Кофраж фундамент</t>
  </si>
  <si>
    <t>м2</t>
  </si>
  <si>
    <t>Кофраж  стени до кота -3,20</t>
  </si>
  <si>
    <t>Кофраж колони</t>
  </si>
  <si>
    <t>Кофраж шайби</t>
  </si>
  <si>
    <t>м3</t>
  </si>
  <si>
    <t>Кофраж греди и щурцове</t>
  </si>
  <si>
    <t xml:space="preserve">Кофраж  плочи и козирка </t>
  </si>
  <si>
    <t>Кофраж бордове /покрив и козирка/</t>
  </si>
  <si>
    <t>Оставащ кофраж /  ХРS / към съществуваща фасада</t>
  </si>
  <si>
    <t>Стойност кофражни работи</t>
  </si>
  <si>
    <t>V</t>
  </si>
  <si>
    <t xml:space="preserve">Армировъчни работи </t>
  </si>
  <si>
    <t xml:space="preserve">Заготовка и монтаж армировкаот стомана В235 </t>
  </si>
  <si>
    <t>кг</t>
  </si>
  <si>
    <t>Заготовка и монтаж армировка от стомана В500</t>
  </si>
  <si>
    <t xml:space="preserve">Стойност армировъчни работи </t>
  </si>
  <si>
    <t>VI</t>
  </si>
  <si>
    <t>Бетонни работи</t>
  </si>
  <si>
    <t xml:space="preserve">Полагане  подложен бетон клас С8/10 (В10) </t>
  </si>
  <si>
    <t xml:space="preserve">Полагане  армиран бетон клас  С 16/20 (В20) -фундаментна плоча  </t>
  </si>
  <si>
    <t>Полагане  армиран бетон клас  С 16/20 (В20) -на кота - 3,20</t>
  </si>
  <si>
    <t>Полагане  армиран бетон клас  С 16/20 (В20) -стени до кота -3,20</t>
  </si>
  <si>
    <t xml:space="preserve">Полагане армиран бетон клас  С16/20 (В20) - колони </t>
  </si>
  <si>
    <t>Полагане армиран бетон клас  С16/20 (В20) - шайби</t>
  </si>
  <si>
    <t>Полагане  армиран бетон клас  С16/20 (В20) . греди и щурцове</t>
  </si>
  <si>
    <t>Полагане армиран бетон клас  С16/20 (В20) . плочи и козирка</t>
  </si>
  <si>
    <t xml:space="preserve">Полагане армиран бетон клас  С20/25 (В25) - бордове </t>
  </si>
  <si>
    <t>Стойност бетонни работи</t>
  </si>
  <si>
    <t>ЧАСТ КОНСТРУКЦИИ</t>
  </si>
  <si>
    <t>I Демонтажни работи</t>
  </si>
  <si>
    <t>Демонтаж ел. табла</t>
  </si>
  <si>
    <t>бр.</t>
  </si>
  <si>
    <t>Демонтаж PVC канали</t>
  </si>
  <si>
    <t>м.</t>
  </si>
  <si>
    <t>Демонтаж осветителни тела</t>
  </si>
  <si>
    <t>Демонтаж ключове/контакти</t>
  </si>
  <si>
    <t xml:space="preserve">Демонтаж кабели </t>
  </si>
  <si>
    <t>II. Кабелно захранване НН и районно осветление.</t>
  </si>
  <si>
    <t>Направа на изкоп 0.8/0.4 м. и обратно засипване.</t>
  </si>
  <si>
    <t>Разкъртване и възстановяване асфалтова настилка</t>
  </si>
  <si>
    <t>м².</t>
  </si>
  <si>
    <t>Доставка и полагане гофрирана тръба Ф75 мм.</t>
  </si>
  <si>
    <t>Доставка и полагане гофрирана тръба Ф13 мм.</t>
  </si>
  <si>
    <t>Доставка и изтегляне проводник ПВ-а2 - 50 мм².</t>
  </si>
  <si>
    <t>Доставка и изтегляне кабел СВТ - 3х1.5 мм².</t>
  </si>
  <si>
    <t>Армиране гофрирани тръби с бетон.</t>
  </si>
  <si>
    <t>Направа фундамент за стълб УО - 50/50/50.</t>
  </si>
  <si>
    <t>Доставка и монтаж стълб за УО - 3.5 метра с Led-30 W, IP66.</t>
  </si>
  <si>
    <t>Доставка и монтаж на клемна кутия с АП - 6А.</t>
  </si>
  <si>
    <t>Свързване проводник 1.5 мм².</t>
  </si>
  <si>
    <t>Свързване на проводник 50 мм² /включително Cu обувка и кербоване/.</t>
  </si>
  <si>
    <t>Изпитване кабели НН.</t>
  </si>
  <si>
    <t>III Захранващи линии и ел. табла</t>
  </si>
  <si>
    <t>Доставка и монтаж ел. табло ГРТ1/2.</t>
  </si>
  <si>
    <t>Доставка и монтаж ел. табло Т1/2.</t>
  </si>
  <si>
    <t>Доставка и монтаж ел. табло Т3.</t>
  </si>
  <si>
    <t>Доставка и монтаж ел. табло Тплатф.</t>
  </si>
  <si>
    <t>Доставка и монтаж ел. табло Тас.</t>
  </si>
  <si>
    <t>Доставка и монтаж кабелна скара 100/60 /вкл. крепежи/</t>
  </si>
  <si>
    <t>Доставка и монтаж вертикалан кабелна скара 200/60 /вкл. крепежи/</t>
  </si>
  <si>
    <t>Доставка и полагане кабел СВТ - 5х4.0 мм²</t>
  </si>
  <si>
    <t>Доставка и полагане кабел СВТ - 5х6.0 мм²</t>
  </si>
  <si>
    <t>Доставка и полагане проводник ПВ-а2 - 10 мм².</t>
  </si>
  <si>
    <t>Доставка и полагане гофрирана тръба Ф32</t>
  </si>
  <si>
    <t>Сързване проводник 4.0 мм²</t>
  </si>
  <si>
    <t>Свързване проводник 6.0 мм²</t>
  </si>
  <si>
    <t>Свързване проводник 10 мм²</t>
  </si>
  <si>
    <t>IV Осветителна инсталация</t>
  </si>
  <si>
    <t>Доставка и монтаж евакуационно осветително тяло 6W, 60 min, IP40</t>
  </si>
  <si>
    <t>Доставка и монтаж LED панел 600х600 - 40W, ~ 4000K, ІР21, за скр. монтаж</t>
  </si>
  <si>
    <t>Доставка и монтаж LED луна - 20W, ~ 3000K, ІР21, за скрит монтаж</t>
  </si>
  <si>
    <t>Доставка и монтаж плафониера с Led - 10W, ІР54</t>
  </si>
  <si>
    <t>Доставка и монтаж ключ, единичен</t>
  </si>
  <si>
    <t>Също, но сериен</t>
  </si>
  <si>
    <t>Също, но девиаторен</t>
  </si>
  <si>
    <t>Доставка, монтаж и свързване разклонителна кутия за открит монтаж</t>
  </si>
  <si>
    <t>Доставка и монтаж конзолна кутия</t>
  </si>
  <si>
    <t>Направа улей в мазилка до 5/5</t>
  </si>
  <si>
    <t>Пробиване на отвори в тухлена стена до 5/5</t>
  </si>
  <si>
    <t>Доставка и полагане кабел СВТ - 3х1.5 мм²</t>
  </si>
  <si>
    <t>Доставка и полагане проводник ПВВМ - 3х1.0 мм²</t>
  </si>
  <si>
    <t>Доставка и полагане гофрирана тръба Ф13</t>
  </si>
  <si>
    <t>Свързване проводник до 1.5мм²</t>
  </si>
  <si>
    <t>V Силова инсталация</t>
  </si>
  <si>
    <t>Доставка и монтаж контакт ШУКО, скрит, монофазен.</t>
  </si>
  <si>
    <t>.Доставка и монтаж конзолна кутия</t>
  </si>
  <si>
    <t>Доставка, монтаж и свързване разклонителна кутия за открит монтаж.</t>
  </si>
  <si>
    <t>Направа улей в мазилка до 5/5.</t>
  </si>
  <si>
    <t>Пробиване на отвори в тухлена стена до 5/5.</t>
  </si>
  <si>
    <t>Доставка и полагане кабел СВТ - 3х1.5 мм².</t>
  </si>
  <si>
    <t>Доставка и полагане кабел СВТ - 3х2.5 мм².</t>
  </si>
  <si>
    <t>Доставка и полагане кабел СВТ - 5х2.5+2x1.0 мм².</t>
  </si>
  <si>
    <t>Доставка и полагане гофрирана тръба Ф16.</t>
  </si>
  <si>
    <t>Доставка и полагане гофрирана тръба Ф29.</t>
  </si>
  <si>
    <t>Свързване проводник 2.5 мм².</t>
  </si>
  <si>
    <t>Доставка и монтаж вертикална инвалидна платформа 300 кг.</t>
  </si>
  <si>
    <t>VI Мълниезащитна и заземителна инсталация.</t>
  </si>
  <si>
    <t>Направа на изкоп 0.8/0.4м. и обратно засипване.</t>
  </si>
  <si>
    <t>Доставка и полагане горещо поцинкована шина 40/4.</t>
  </si>
  <si>
    <t>Доставка и полагане гофрирана тръба Ф29</t>
  </si>
  <si>
    <t>Доставка и изтегляне проводник ПВ-а2 - 25 мм².</t>
  </si>
  <si>
    <t>Доставка и монтаж мълниеприемна мачта h-5 /вкл. основа, обтегачи и крепежи/</t>
  </si>
  <si>
    <t>Доставка и полагане AlMgSi проводник Ф8 мм.</t>
  </si>
  <si>
    <t xml:space="preserve">Доставка и монтаж крепители </t>
  </si>
  <si>
    <t>Направа на заземител с три кола.</t>
  </si>
  <si>
    <t>Контролна клема</t>
  </si>
  <si>
    <t>Изпитване заземител</t>
  </si>
  <si>
    <t>VII Пожароизвестителна инсталация</t>
  </si>
  <si>
    <t>Доставка и монтаж ПИЦ 4 зони</t>
  </si>
  <si>
    <t>Доставка и монтаж оптико-димен датчик</t>
  </si>
  <si>
    <t>Доставка и монтаж температурен датчик</t>
  </si>
  <si>
    <t>Доставка и монтаж основа за датчик</t>
  </si>
  <si>
    <t>Доставка и монтаж паралелен сигнализатор</t>
  </si>
  <si>
    <t>Доставка и монтаж ръчен известител</t>
  </si>
  <si>
    <t>Доставка и монтаж сирена с флаш лампа</t>
  </si>
  <si>
    <t>Доставка и монтаж сирена с флаш лампа (външна)</t>
  </si>
  <si>
    <t>Доставка и изтегляне пожароизвестителен кабел Elan GR3 - 2x0.5 мм²</t>
  </si>
  <si>
    <t>VIII Болнична повиквателна система</t>
  </si>
  <si>
    <t>Доставка и монтаж сестрински пулт /вкл. Захранващ модул/</t>
  </si>
  <si>
    <t>Доставка и монтаж светлинна сигнализация за стая</t>
  </si>
  <si>
    <t>Доставка и монтаж бутон за легло</t>
  </si>
  <si>
    <t>Доставка и монтаж ресет бутон</t>
  </si>
  <si>
    <t>Доставка монтаж и свързване разклонителна кутия за открит монтаж</t>
  </si>
  <si>
    <t>Доставка и изтегляне кабел S/FTP cat. 6</t>
  </si>
  <si>
    <t>Доставка и монтаж видео камера 4Mpx HD-TVI, 25кад./сек, вариофокален обектив 2.8~12 mm, IP66</t>
  </si>
  <si>
    <t>Доставка и изтегляне кабел RG59+2x0.75</t>
  </si>
  <si>
    <t>X Контрол на достъпа.</t>
  </si>
  <si>
    <t>Доставка и монтаж самостоятелен контролер четец IP54</t>
  </si>
  <si>
    <t>Доставка и монтаж захранващ блок 230/12VDC, 30W с акумулатор 7Аh (в кутия)</t>
  </si>
  <si>
    <t xml:space="preserve">Доставка и монтаж електромагнитен насрещник </t>
  </si>
  <si>
    <t>Доставка и полагане кабел ШВПС - 2х0.5 мм²</t>
  </si>
  <si>
    <t>XI Аудио домофон</t>
  </si>
  <si>
    <t>Доставка и монтаж домофонна централа</t>
  </si>
  <si>
    <t>Доставка и монтаж входно табло с четири бутона</t>
  </si>
  <si>
    <t>Доставка и монтаж аудио домофон с функция за отключване</t>
  </si>
  <si>
    <t>Доставка и полагане кабел UTP Cat 5E</t>
  </si>
  <si>
    <t>XII Осветителна и силова инсталация /асансьорна шахти/</t>
  </si>
  <si>
    <t>Доставка и монтаж контакт за открит монтаж IP54</t>
  </si>
  <si>
    <t>Доставка и монтаж ключ девиаторен за открит монтаж</t>
  </si>
  <si>
    <t>Свързване проводник 1.5 мм²</t>
  </si>
  <si>
    <t>Свързване проводник 2.5 мм²</t>
  </si>
  <si>
    <t>ЧАСТ ЕЛЕКТРО</t>
  </si>
  <si>
    <t>I.</t>
  </si>
  <si>
    <t>ДЕМОНТАЖНИ РАБОТИ</t>
  </si>
  <si>
    <t>ДЕМОНТАЖ ЧЕРНА ГАЗОВА ТРЪБА ДО 1"</t>
  </si>
  <si>
    <t>СЪЩО, НО ДО 2"</t>
  </si>
  <si>
    <t>СЪЩО, НО Ф76</t>
  </si>
  <si>
    <t>ДЕМОНТАЖ ИЗОЛАЦИЯ ПО ТРЪБИ</t>
  </si>
  <si>
    <t>ДЕМОНТАЖ ЧУГУНЕН РАДИАТОР ДО 10 ГЛИДЕРА</t>
  </si>
  <si>
    <t>СЪЩО, НО ДО 20 ГЛИДЕРА</t>
  </si>
  <si>
    <t>ДЕМОНТАЖ РАДИАТОРНИ ВЕНТИЛИ И ХОЛЕНДРИ</t>
  </si>
  <si>
    <t>ДЕМОНТАЖ ВЪЗДУХОВОД ОТ ПОЦ.ЛАМАРИНА ПРАВОЪГЪЛЕН ПРАВ С ПЕРИМЕТЪР ДО 2000ММ.</t>
  </si>
  <si>
    <t>ДЕМОНТАЖ ВЪЗДУХОВОД ОТ ПОЦ.ЛАМАРИНА ПРАВОЪГЪЛЕН ФАСОНЕН С ПЕРИМЕТЪР ДО 2000ММ.</t>
  </si>
  <si>
    <t>ПОЧИСТВАНЕ НА СТРОИТЕЛНИ ОТПАДЪЦИ</t>
  </si>
  <si>
    <t>т.</t>
  </si>
  <si>
    <t>II.</t>
  </si>
  <si>
    <t>ДОСТАВКА И МОНТАЖ НА ЕЛ.ГАЛВАНИЗИРАНА ТРЪБА 1,1/2"ДН42/, ВКЛ.УКРЕПВАНЕ</t>
  </si>
  <si>
    <t>ДОСТАВКА И МОНТАЖ НА ЕЛ.ГАЛВАНИЗИРАНА ТРЪБА 1,1/4"ДН35/, ВКЛ.УКРЕПВАНЕ</t>
  </si>
  <si>
    <t>ДОСТАВКА И МОНТАЖ НА ЕЛ.ГАЛВАНИЗИРАНА ТРЪБА 1" /ДН28/, ВКЛ.УКРЕПВАНЕ</t>
  </si>
  <si>
    <t>ДОСТАВКА И МОНТАЖ НА ЕЛ.ГАЛВАНИЗИРАНА ТРЪБА 3/4" /ДН22/, ВКЛ.УКРЕПВАНЕ</t>
  </si>
  <si>
    <t>ДОСТАВКА И МОНТАЖ НА ТРОЙНИК 35-42-35</t>
  </si>
  <si>
    <t>ДОСТАВКА И МОНТАЖ НА ТРОЙНИК 35-1/2-35</t>
  </si>
  <si>
    <t>ДОСТАВКА И МОНТАЖ НА ТРОЙНИК 28-1/2-28</t>
  </si>
  <si>
    <t>ДОСТАВКА И МОНТАЖ НА ТРОЙНИК 22-1/2-22</t>
  </si>
  <si>
    <t>ДОСТАВКА И МОНТАЖ НА АДАПТОР 42-1 1/2"</t>
  </si>
  <si>
    <t>ДОСТАВКА И МОНТАЖ НА АДАПТОР 22-1/2"</t>
  </si>
  <si>
    <t>ДОСТАВКА И МОНТАЖ НА КОЛЯНО Ф42</t>
  </si>
  <si>
    <t>ДОСТАВКА И МОНТАЖ НА КОЛЯНО Ф35</t>
  </si>
  <si>
    <t>ДОСТАВКА И МОНТАЖ НА КОЛЯНО Ф22</t>
  </si>
  <si>
    <t>ДОСТАВКА И МОНТАЖ НА ПРЕХОД 35-28</t>
  </si>
  <si>
    <t>ДОСТАВКА И МОНТАЖ НА ПРЕХОД 28-22</t>
  </si>
  <si>
    <t>ДОСТАВКА И МОНТАЖ НА МУФА Ф35</t>
  </si>
  <si>
    <t>ДОСТАВКА И МОНТАЖ НА МУФА Ф28</t>
  </si>
  <si>
    <t>ДОСТАВКА И МОНТАЖ НА СФЕРИЧЕН КРАН 1/2"</t>
  </si>
  <si>
    <t>ДОСТАВКА И МОНТАЖ НА АВТОМАТИЧЕН ОБЕЗВЪЗДУШИТЕЛ 1/2"</t>
  </si>
  <si>
    <t>ДОСТАВКА И МОНТАЖ НА ИЗОЛАЦИЯ ЗА ТРЪБА  42/13</t>
  </si>
  <si>
    <t>ДОСТАВКА И МОНТАЖ НА ИЗОЛАЦИЯ ЗА ТРЪБА  35/13</t>
  </si>
  <si>
    <t>ДОСТАВКА И МОНТАЖ НА ИЗОЛАЦИЯ ЗА ТРЪБА 28/13</t>
  </si>
  <si>
    <t>ДОСТАВКА И МОНТАЖ НА ИЗОЛАЦИЯ ЗА ТРЪБА 22/13</t>
  </si>
  <si>
    <t xml:space="preserve">ДОСТАВКА И МОНТАЖ НА ПОЛИЕТИЛЕНОВА ТРЪБА С АЛУМ.ВЛОЖКА 20/2,ВКЛ.ШЛАУХ </t>
  </si>
  <si>
    <t xml:space="preserve">ДОСТАВКА И МОНТАЖ НА ПОЛИЕТИЛЕНОВА ТРЪБА С АЛУМ.ВЛОЖКА 16/2,ВКЛ.ШЛАУХ </t>
  </si>
  <si>
    <t>ДОСТАВКА И МОНТАЖ НА ТРОЙНИК 16/16/16</t>
  </si>
  <si>
    <t>ДОСТАВКА И МОНТАЖ НА АДАПТОР ЗА ПОЛИЕТИЛЕНОВА ТРЪБА Ф16/2-1/2"</t>
  </si>
  <si>
    <t>ДОСТАВКА И МОНТАЖ НА АДАПТОР ЗА ПОЛИЕТИЛЕНОВА ТРЪБА Ф20/2-1/2"</t>
  </si>
  <si>
    <t>ДОСТАВКА И МОНТАЖ НА КОНВЕКТОР ЗА СТЕНЕН МОНТАЖ , ОТ./ОХЛ.=3,0/2,0 KW, 360 m3/h</t>
  </si>
  <si>
    <t>ДОСТАВКА И МОНТАЖ НА КОНВЕКТОР ЗА СТЕНЕН МОНТАЖ , ОТ./ОХЛ.=4,05/2,7 KW, 550 m3/h</t>
  </si>
  <si>
    <t>ДОСТАВКА И МОНТАЖ НА КОНВЕКТОР ЗА СТЕНЕН МОНТАЖ , ОТ./ОХЛ.=5,40/3,5KW, 680 m3/h</t>
  </si>
  <si>
    <t>ДОСТАВКА И МОНТАЖ НА КОНВЕКТОРНА КАСЕТА, ОТ./ОХЛ.=3,5/2,8 KW, 600 m3/h, ВКЛ.ТРИПЪТЕН ВЕНТИЛ</t>
  </si>
  <si>
    <t>ДОСТАВКА И МОНТАЖ НА КОНВЕКТОР ЗА СКРИТ ТАВАНЕН МОНТАЖ, ОТ./ОХЛ.=3,0/1,8 KW, 340 m3/h</t>
  </si>
  <si>
    <t>ДОСТАВКА И МОНТАЖ НА СТЕННО УПРАВЛЕНИЕ ЗА КОНВЕКТОР</t>
  </si>
  <si>
    <t>ДОСТАВКА И МОНТАЖ НА НАГНЕТАТЕЛНА РЕШЕТКА 500/150 С РЕГУЛИРАЩА СЕКЦИЯ</t>
  </si>
  <si>
    <t xml:space="preserve">ДОСТАВКА И МОНТАЖ НА СМУКАТЕЛНА РАСТЕРНА РЕШЕТКА 600/600 </t>
  </si>
  <si>
    <t>ЕЛ.ОБВРЪЗКА КОНВЕКТОР</t>
  </si>
  <si>
    <t>ДОСТАВКА  НА АЛУМИНИЕВА ЛИРА ЗА БАНЯ 1040/400</t>
  </si>
  <si>
    <t>ДООКОМПЛЕКТОВКА И МОНТАЖ НА ЛИРИ</t>
  </si>
  <si>
    <t>ДОСТАВКА И МОНТАЖ НА РАД.ВЕНТИЛ 1/2" С ТЕРМОГЛАВА</t>
  </si>
  <si>
    <t>ДОСТАВКА И МОНТАЖ НА СЕКРЕТЕН ХОЛЕНДЪР 1/2"</t>
  </si>
  <si>
    <t>ДОСТАВКА И МОНТАЖ НА АКСЕАЛЕН ВЕНТИЛАТОР Ф100 С АВТОМАТИЧНИ ЖАЛУЗИ  60М3/Ч, 20Ра</t>
  </si>
  <si>
    <t xml:space="preserve">ДОСТАВКА И МОНТАЖ НА КУХНЕНСКИ АСПИРАТОР С АКТИВЕН ВЪГЛЕН 350 М3/Ч </t>
  </si>
  <si>
    <t xml:space="preserve">ДОСТАВКА И МОНТАЖ НА ПВЦ ТРЪБА Ф110 ЗА ВЕНТИЛАЦИЯ </t>
  </si>
  <si>
    <t>ДОСТАВКА И МОНТАЖ НА ФАСАДНА РЕШЕТКА С НАКЛОНЕНИ ЖАЛУЗИ Ф125</t>
  </si>
  <si>
    <t>ДОСТАВКА И МОНТАЖ НА ГЪВКАВА ТРЪБА Ф100 -ЗА ПРИСЪЕДИНЯВАНЕ НА ОСОВИ ВЕНТИЛАТОРИ</t>
  </si>
  <si>
    <t>ДОСТАВКА И МОНТАЖ НА КРАН ЗА ИЗТОЧВАНЕ 1/2", ВКЛ. НАКРАЙНИК ЗА ГЪВКАВА ВРЪЗКА</t>
  </si>
  <si>
    <t>МОНТАЖ АБОНАТНА СТАНЦИЯ, ВКЛ.ТАБЛО УПРАВЛЕНИЕ И ЕЛ.ВРЪЗКИ</t>
  </si>
  <si>
    <t>ХИДРАВЛИЧНА ПРОБА  НА ОТОПЛИТЕЛНА ИНСТАЛАЦИЯ</t>
  </si>
  <si>
    <t>ТОПЛА ПРОБА ЗА ОТОПЛИТЕЛНО ТЯЛО</t>
  </si>
  <si>
    <t>III.</t>
  </si>
  <si>
    <t>ДОСТАВКА И МОНТАЖ НА АКСЕАЛЕН ВЕНТИЛАТОР Ф100 С АВТОМАТИЧНИ ЖАЛУЗИ  60М3/Ч, 40Ра</t>
  </si>
  <si>
    <t>ТОПЛА ПРОБА ЗА ОТОПЛИТЕЛНО ТЯЛО.</t>
  </si>
  <si>
    <t>IV.</t>
  </si>
  <si>
    <t>КОТЕЛНО СТОПАНСТВО И ВЕРТИКАЛЕН ЩРАНГ -КОРПУС А"</t>
  </si>
  <si>
    <t>ДОСТАВКА И МОНТАЖ НА СТОМАНЕНА ТРЪБА Ф82/89 ,ВКЛ.УКРЕПВАНЕ</t>
  </si>
  <si>
    <t>ДОСТАВКА И МОНТАЖ НА СТОМАНЕНА ТРЪБА Ф 70/76  ,ВКЛ.УКРЕПВАНЕ</t>
  </si>
  <si>
    <t>ДОСТАВКА И МОНТАЖ НА СТОМАНЕНА ТРЪБА Ф2" ,ВКЛ.УКРЕПВАНЕ</t>
  </si>
  <si>
    <t>ГЛАДКО ОГЪНАТО КОЛЯНО Ф89</t>
  </si>
  <si>
    <t>ГЛАДКО ОГЪНАТО КОЛЯНО  2"</t>
  </si>
  <si>
    <t>ТРЪБНА ИЗОЛАЦИЯ -13ММ, ЗА Ф89</t>
  </si>
  <si>
    <t>ТРЪБНА ИЗОЛАЦИЯ -13ММ, ЗА Ф76</t>
  </si>
  <si>
    <t>ТРЪБНА ИЗОЛАЦИЯ -13ММ ,ЗА Ф2"</t>
  </si>
  <si>
    <t>СФЕРИЧЕН КРАН 2" /НА  ОТКЛОНЕНИЯ  КЪМ ЕТАЖНИ АБОНАТНИ СТАНЦИИ</t>
  </si>
  <si>
    <t>ХОЛЕНДЪР 2" /НА ОТКЛОНЕНИЯ КЪМ ЕТАЖНИ АБОНАТНИ СТАНЦИИ/</t>
  </si>
  <si>
    <t>ДОСТАВКА И МОНТАЖ НА ВЪЗВРАТЕН ВЕНТИЛ ЗА ВЕРТ.МОНТАЖ -2 "</t>
  </si>
  <si>
    <t>ДОСТАВКА И МОНТАЖ НА СФЕРИЧЕН КРАН 2" /ОКОЛО ВЪЗВРАТЕН ВЕНТИЛ /БАЙПАСНА ВРЪЗКА П-ВЕРТ.ШРАНГ./</t>
  </si>
  <si>
    <t>ДОСТАВКА И МОНТАЖ НА ХОЛЕНДЪР 2" /ОКОЛО  БАЙПАСНА ВРЪЗКА НА ВЕРТИКАЛЕН ШРАНГ.</t>
  </si>
  <si>
    <t>НАПРАВА И МОНТАЖ НА ОБЕЗВЪЗДУШИТЕЛЕН СЪД 5Л.</t>
  </si>
  <si>
    <t>ДЕМОНТАЖ НА ПОМПЕНА ГРУПА ДО ДН 50 ,ВКЛ.ТРИПЪТЕН ВЕНТИЛ,ЦИРКУЛАЦИОННА ПОМПА ,ДВА БРОЯ ФЛАНШОВИ КРАНОВЕ, ВЪЗВРАТНА КЛАПА И МОНТАЖ СЛЕД МОНТАЖ НА ТОПЛОМЕРЕН ВЪЗЕЛ</t>
  </si>
  <si>
    <t>ДОСТАВКА И МОНТАЖ НА УЛТРАЗВУКОВ ТОПЛОМЕР ДН65-25М3 /ВКЛЮЧИТЕЛНО СЕНЗОРИ /КОРПУС А/</t>
  </si>
  <si>
    <t>ДОСТАВКА И МОНТАЖ НА УЛТРАЗВУКОВ ТОПЛОМЕР 2" 8 М3 /ВКЛЮЧИТЕЛНО СЕНЗОРИ  /КОРПУС Б,В .</t>
  </si>
  <si>
    <t>ДОСТАВКА И МОНТАЖ НА УЛТРАЗВУКОВ ТОПЛОМЕР 1,1/4"-3 М3 /ВКЛЮЧИТЕЛНО СЕНЗОРИ /ЗА БОЙЛЕРИ/</t>
  </si>
  <si>
    <t>ДОСТАВКА И МОНТАЖ НА ШИБЪРЕН КРАН ДН65 ,ФЛАНШОВ - КЪМ  ТОПЛОМЕР ДН65</t>
  </si>
  <si>
    <t>ДОСТАВКА И МОНТАЖ НА ФИЛТЪР  ДН65 ,ФЛАНШОВ -КЪМ ТОПЛОМЕР ДН65</t>
  </si>
  <si>
    <t>ДОСТАВКА И МОНТАЖ НА ФЛАНЕЦ ДН65 КЪМ ТОПЛОМЕР ДН65</t>
  </si>
  <si>
    <t>ДОСТАВКА И МОНТАЖ НА СФЕРИЧЕН КРАН 2" КЪМ ТОПЛОМЕР 2"</t>
  </si>
  <si>
    <t>ДОСТАВКА И МОНТАЖ НА ФИЛТЪР 2" КЪМ ТОПЛОМЕР 2"</t>
  </si>
  <si>
    <t>ДОСТАВКА И МОНТАЖ НА ХОЛЕНДЪР 2" КЪМ ТОПЛОМЕР 2"</t>
  </si>
  <si>
    <t>ДОСТАВКА И МОНТАЖ НА СФЕРИЧЕН КРАН 1,1/4 " КЪМ ТОПЛОМЕР 1,1/4"</t>
  </si>
  <si>
    <t>ДОСТАВКА И МОНТАЖ НА ФИЛТЪР 1,1/4 " КЪМ ТОПЛОМЕР 1,1/4"</t>
  </si>
  <si>
    <t>ДОСТАВКА И МОНТАЖ НА ХОЛЕНДЪР 1,1/4" КЪМ ТОПЛОМЕР 1,1/4"</t>
  </si>
  <si>
    <t>29.</t>
  </si>
  <si>
    <t>ДОСТАВКА И МОНТАЖ НА РАЗХОДОМЕР ЗА НАФТА С ДЕБИТ ДО 80 Л./АС ,ВКЛ.ДООКОМПЛЕКТОВКА С КРАН ,ФИТИНГИ И ДР.</t>
  </si>
  <si>
    <t xml:space="preserve">ДОСТВКА И МОНТАЖ НА БЕЗШЕВНА ТРЪБА Ф1" ЗА НАФТА </t>
  </si>
  <si>
    <t>ФИТИНГИ ЗА ПРИСЪЕДИНЯВАНЕ НА БЕЗШЕВНА ТРЪБА 1" КЪМ СЪЩЕСТВУВАЩ НАФТОПРОВОД</t>
  </si>
  <si>
    <t>ПРОФИЛАКТИКА И ПРОБА НА СЪЩЕСТВУВАЩА ЦИРКУЛАЦИОННА ПОМПА ДН 50</t>
  </si>
  <si>
    <t>ПРОФИЛАКТИКА И ПРОБА НА ТРИПЪТЕН СМЕСИТЕЛЕН ВЕНТИЛ ДН50</t>
  </si>
  <si>
    <t>ХИДРАВЛИЧНА ПРОБА НА ОТОПЛИТЕЛНА ИНСТАЛАЦИЯ,КОРПУС А</t>
  </si>
  <si>
    <t>ХИДРАВЛИЧНА ПРОБА НА ОТОПЛИТЕЛНА ИНСТАЛАЦИЯ,КОРПУС Б</t>
  </si>
  <si>
    <t>ХИДРАВЛИЧНА ПРОБА НА ОТОПЛИТЕЛНА ИНСТАЛАЦИЯ,КОРПУС В</t>
  </si>
  <si>
    <t>ТОПЛА 72 ЧАСОВА ПРОБА НА ОТОПЛИТЕЛНА ИНСТАЛАЦИЯ С КОТЕЛ</t>
  </si>
  <si>
    <t>ЧАСТ ОВК</t>
  </si>
  <si>
    <t xml:space="preserve">ДЕМОНТАЖНИ РАБОТИ </t>
  </si>
  <si>
    <t>Демонтаж санитарни прибори</t>
  </si>
  <si>
    <t>1.1</t>
  </si>
  <si>
    <t>Демонтаж тоалетна мивка комплект</t>
  </si>
  <si>
    <t>1.2</t>
  </si>
  <si>
    <t>Демонтаж тоалетни клекала и казанчета</t>
  </si>
  <si>
    <t>1.3</t>
  </si>
  <si>
    <t>Демонтаж поддушово корито</t>
  </si>
  <si>
    <t>1.4</t>
  </si>
  <si>
    <t>Демонтаж вана</t>
  </si>
  <si>
    <t>Демонтаж санитарна арматура</t>
  </si>
  <si>
    <t>2.1</t>
  </si>
  <si>
    <t>Демонтаж смесител тоалетни мивки</t>
  </si>
  <si>
    <t>2.2</t>
  </si>
  <si>
    <t xml:space="preserve">Демонтаж  душ смесител </t>
  </si>
  <si>
    <t>2.3</t>
  </si>
  <si>
    <t>Стойност демонтажни работи</t>
  </si>
  <si>
    <t>ВОДОПРОВОД И КАНАЛИЗАЦИЯ</t>
  </si>
  <si>
    <t>1</t>
  </si>
  <si>
    <t>Водопровод</t>
  </si>
  <si>
    <t xml:space="preserve">Доставка и полагане PP тр.DN20 - PN16,  включително фитинги, крепители </t>
  </si>
  <si>
    <t>м</t>
  </si>
  <si>
    <t>2</t>
  </si>
  <si>
    <t xml:space="preserve">Доставка и полагане PP тр.DN20 - PN20,  включително фитинги, крепители </t>
  </si>
  <si>
    <t>3</t>
  </si>
  <si>
    <t xml:space="preserve">Доставка и полагане PP тр.DN25 - PN16,  включително фитинги, крепители </t>
  </si>
  <si>
    <t>4</t>
  </si>
  <si>
    <t xml:space="preserve">Доставка и полагане PP тр.DN25 - PN20,  включително фитинги, крепители </t>
  </si>
  <si>
    <t>5</t>
  </si>
  <si>
    <t xml:space="preserve">Доставка и полагане PP тр.DN32 - PN16,  включително фитинги, крепители </t>
  </si>
  <si>
    <t>6</t>
  </si>
  <si>
    <t xml:space="preserve">Доставка и полагане PP тр.DN32 - PN20,  включително фитинги, крепители </t>
  </si>
  <si>
    <t>7</t>
  </si>
  <si>
    <t xml:space="preserve">Доставка и полагане PP тр.DN50 - PN20,  включително фитинги, крепители </t>
  </si>
  <si>
    <t>8</t>
  </si>
  <si>
    <t xml:space="preserve">Доставка и монтаж тръби 2 " </t>
  </si>
  <si>
    <t>9</t>
  </si>
  <si>
    <t>Доставка и полагане изолация за Ø20 d 9mm</t>
  </si>
  <si>
    <t>10</t>
  </si>
  <si>
    <t>Доставка и полагане изолация за Ø20 d13mm</t>
  </si>
  <si>
    <t>11</t>
  </si>
  <si>
    <t>Доставка и полагане изолация за Ø20 d19mm</t>
  </si>
  <si>
    <t>12</t>
  </si>
  <si>
    <t>Доставка и полагане изолация за Ø25  d 9mm</t>
  </si>
  <si>
    <t>13</t>
  </si>
  <si>
    <t>Доставка и полагане изолация за Ø25  d 19mm</t>
  </si>
  <si>
    <t>14</t>
  </si>
  <si>
    <t>Доставка и полагане изолация за Ø32  d 9mm</t>
  </si>
  <si>
    <t>15</t>
  </si>
  <si>
    <t>Доставка и полагане изолация за Ø32  d 19mm</t>
  </si>
  <si>
    <t>16</t>
  </si>
  <si>
    <t>Доставка и полагане изолация за Ø50  d 9mm</t>
  </si>
  <si>
    <t>17</t>
  </si>
  <si>
    <t>Доставка и монтаж меки връзки за  кл. казанче</t>
  </si>
  <si>
    <t>18</t>
  </si>
  <si>
    <t xml:space="preserve">Доставка и монтаж смесител тоалетни мивки </t>
  </si>
  <si>
    <t>19</t>
  </si>
  <si>
    <t>20</t>
  </si>
  <si>
    <t>Доставка и монтаж СК за перална машина</t>
  </si>
  <si>
    <t>21</t>
  </si>
  <si>
    <t>Доставка и монтаж СК за миялна машина</t>
  </si>
  <si>
    <t>22</t>
  </si>
  <si>
    <t xml:space="preserve">Доставка и монтаж смесител изливни мивки </t>
  </si>
  <si>
    <t>23</t>
  </si>
  <si>
    <t xml:space="preserve">Доставка и монтаж комб. бойлер 300л компл. </t>
  </si>
  <si>
    <t>24</t>
  </si>
  <si>
    <t>Доставка и монтаж циркулационна помпа UPS 20/30</t>
  </si>
  <si>
    <t>25</t>
  </si>
  <si>
    <t xml:space="preserve">Доставка и монтаж СК 1" </t>
  </si>
  <si>
    <t>26</t>
  </si>
  <si>
    <t>Доставка и монтаж СК 1"  с изпускател</t>
  </si>
  <si>
    <t>27</t>
  </si>
  <si>
    <t>Доставка и монтаж ОК 3/4"</t>
  </si>
  <si>
    <t>28</t>
  </si>
  <si>
    <t>Доставка и монтаж ОК 1"</t>
  </si>
  <si>
    <t>29</t>
  </si>
  <si>
    <t xml:space="preserve">Доставка и монтаж СК 3/4" </t>
  </si>
  <si>
    <t>30</t>
  </si>
  <si>
    <t>Доставка и монтаж предпазен вентил 3/4"</t>
  </si>
  <si>
    <t>31</t>
  </si>
  <si>
    <t>Доставка и монтаж водомер 5м3</t>
  </si>
  <si>
    <t>32</t>
  </si>
  <si>
    <t>Доставка и монтаж водомер 7м3</t>
  </si>
  <si>
    <t>33</t>
  </si>
  <si>
    <t>Доставка и монтаж СК с изпр. DN20</t>
  </si>
  <si>
    <t>34</t>
  </si>
  <si>
    <t>Доставка и монтаж СК с изпр. DN25</t>
  </si>
  <si>
    <t>35</t>
  </si>
  <si>
    <t>Доставка и монтаж СК с изпр. DN32</t>
  </si>
  <si>
    <t>36</t>
  </si>
  <si>
    <t>Доставка и монтаж СК с изпр. DN50</t>
  </si>
  <si>
    <t>37</t>
  </si>
  <si>
    <t>Доставка и монтаж СК  DN50</t>
  </si>
  <si>
    <t>38</t>
  </si>
  <si>
    <t>Доставка и монтаж ОК DN50</t>
  </si>
  <si>
    <t>39</t>
  </si>
  <si>
    <t>Изпробване водопровод</t>
  </si>
  <si>
    <t>40</t>
  </si>
  <si>
    <t>Дезинфекция водопровод</t>
  </si>
  <si>
    <t>2.</t>
  </si>
  <si>
    <t>Битова канализация</t>
  </si>
  <si>
    <t xml:space="preserve">Доставка и полагане РVСтр. DN110 с фасонни части </t>
  </si>
  <si>
    <t xml:space="preserve">Доставка и полагане РVСтр. DN50 с фасонни части </t>
  </si>
  <si>
    <t>Доставка и монтаж тоалетна мивка компл. сифон</t>
  </si>
  <si>
    <t>Доставка и монтаж WC седало компл. кл. казанче</t>
  </si>
  <si>
    <t>Доставка и монтаж WC инвалиди компл. кл. казанче</t>
  </si>
  <si>
    <t>Доставка и монтаж  ПС ф 105</t>
  </si>
  <si>
    <t>Доставка и монтаж изливна мивка компл. Сифон -аугуст</t>
  </si>
  <si>
    <t>Изпробване канализация</t>
  </si>
  <si>
    <t>Стойност водопровод и канализация</t>
  </si>
  <si>
    <t>Вертикална инвалидна платформа и стълби</t>
  </si>
  <si>
    <t>Масов машинен изкоп основи в средно тежки почви на транспорт</t>
  </si>
  <si>
    <t>Доизкопаване и подравняване ръчно на откоси ; /изкопи в земни почви,направени по механизиран начин/</t>
  </si>
  <si>
    <t xml:space="preserve">Разбиване бетон </t>
  </si>
  <si>
    <t>Натоварване и извозване земни маси /неразбухнати/ на 5км</t>
  </si>
  <si>
    <t>Стойност земни работи</t>
  </si>
  <si>
    <t xml:space="preserve">Доставка и полагане трамбован чакъл пласт 20см </t>
  </si>
  <si>
    <t>Кофраж фундаментна плоча</t>
  </si>
  <si>
    <t>Кофраж  стени и колони</t>
  </si>
  <si>
    <t>Кофраж за видим бетон стени и колони</t>
  </si>
  <si>
    <t>Кофраж греди</t>
  </si>
  <si>
    <t xml:space="preserve">Кофраж  плоча и козирка </t>
  </si>
  <si>
    <t xml:space="preserve">Кофраж борд </t>
  </si>
  <si>
    <t>Кофраж стъпала</t>
  </si>
  <si>
    <t xml:space="preserve">Заготовка и монтаж армировка основи, стени, колони и плочи от стомана В235 </t>
  </si>
  <si>
    <t>Заготовка и монтаж армировка основи, стени, колони и плочи от стомана В500</t>
  </si>
  <si>
    <t>Полагане  подложен бетон клас С8/10 (В10) фундаментна плоча и стълбище</t>
  </si>
  <si>
    <t>Полагане  армиран бетон клас  С 16/20 (В20) -стени  и колони</t>
  </si>
  <si>
    <t>Полагане  армиран бетон клас  С16/20 (В20) . Греди</t>
  </si>
  <si>
    <t>Полагане армиран бетон клас  С16/20 (В20) . Плоча и козирка</t>
  </si>
  <si>
    <t>Полагане армиран бетон клас  С20/25 (В25) - стълбища</t>
  </si>
  <si>
    <t>Изолации до кота - 2,25</t>
  </si>
  <si>
    <t xml:space="preserve">Полагане циментова замазка върху под </t>
  </si>
  <si>
    <t xml:space="preserve">Доставка и полагане  първи пласт хидроизолация 3кг   без посипка на  газопламъчно заваряване, върху хоризонтални и вертикални повърхности: плосък покрив и бордове </t>
  </si>
  <si>
    <t xml:space="preserve">Доставка и полагане  втори пласт хидроизолация 4,5кг   с посипка на газопламъчно заваряване, върху хоризонтални и вертикални повърхности: плосък покрив и бордове </t>
  </si>
  <si>
    <t xml:space="preserve">Доставка и монтаж капачка от прахово боядисана ламарина върху хидроустойччив шперплат </t>
  </si>
  <si>
    <t xml:space="preserve">Водоотвеждащ профил </t>
  </si>
  <si>
    <t>Метална куия 100/150/5мм</t>
  </si>
  <si>
    <t>Стойност изолационни работи</t>
  </si>
  <si>
    <t>VII</t>
  </si>
  <si>
    <t xml:space="preserve">Доставка и монтаж дограма  Аl студен профил; Прозоречни первази - вътрешни  и външни; </t>
  </si>
  <si>
    <t>А 150/170 - 1брСТУД АЛ</t>
  </si>
  <si>
    <t>А 170/165- 1бр</t>
  </si>
  <si>
    <t>А 25/212- 4бр</t>
  </si>
  <si>
    <t xml:space="preserve">Доставка и монтаж подпрозоречни  AL первази </t>
  </si>
  <si>
    <t xml:space="preserve">Стойност дограма  Аl студен профил; Прозоречни первази - вътрешни  и външни; </t>
  </si>
  <si>
    <t>VIII</t>
  </si>
  <si>
    <t>IХ</t>
  </si>
  <si>
    <t>Х</t>
  </si>
  <si>
    <t>ХI</t>
  </si>
  <si>
    <t>ХII</t>
  </si>
  <si>
    <t>Рампа към асансьор</t>
  </si>
  <si>
    <t>Трамбована настилка НТК 0- 63 с дебелина на пласта 35 см</t>
  </si>
  <si>
    <t>Армирана циментена замазка</t>
  </si>
  <si>
    <t>Настилка термолющен гранит</t>
  </si>
  <si>
    <t>Надзиждане канализационна шахта и монтаж пръстен с капак</t>
  </si>
  <si>
    <t>Затваряне на английски дворове с метални капаци</t>
  </si>
  <si>
    <t>Стойност рампа</t>
  </si>
  <si>
    <t>ХIII</t>
  </si>
  <si>
    <t>Настилка павета; Ограда;  Беседка и пейки; Озеленяване</t>
  </si>
  <si>
    <t>Изкоп за легло настилка и основа бордюри</t>
  </si>
  <si>
    <t>Подложен бетон клас В 10 в основа бордюри</t>
  </si>
  <si>
    <t>Доставка и полагане градински бордюри 50/16/8</t>
  </si>
  <si>
    <t>НТК / Несортиран трошен камък/  0&lt;d&lt;40 mm-слой с дебелина 25 см-в основа настилка  бетонни павета</t>
  </si>
  <si>
    <t>Доставка и полагане пясък (сипица) дебелина на пласта 10см в основа настилка бетонни павета</t>
  </si>
  <si>
    <t>Настилка  вибропресовани  бетонни павета 20/10 върху пясъчна основа</t>
  </si>
  <si>
    <t xml:space="preserve">Затревяване зелени площи </t>
  </si>
  <si>
    <t xml:space="preserve">Извозване на излишни земни маси / неразбухнати/  </t>
  </si>
  <si>
    <t xml:space="preserve"> Ограда  59,5мл с метални стълбове  и мрежа</t>
  </si>
  <si>
    <t xml:space="preserve"> Ажурна метална входна врата 110/200</t>
  </si>
  <si>
    <t>Беседка</t>
  </si>
  <si>
    <t xml:space="preserve">Пейки </t>
  </si>
  <si>
    <t>Пергола</t>
  </si>
  <si>
    <t>Стойност настилка павета, ограда и озеленяване</t>
  </si>
  <si>
    <t>ЧАСТ АРХИТЕКТУРА</t>
  </si>
  <si>
    <t>ОБЩО ЧАСТ АРХИТЕКТУРА</t>
  </si>
  <si>
    <t>ОБЩО ЧАСТ КОНСТРУКЦИИ</t>
  </si>
  <si>
    <t>ОБЩО ЧАСТ ЕЛЕКТРО</t>
  </si>
  <si>
    <t>ОБЩО ЧАСТ ОВК</t>
  </si>
  <si>
    <t>ЧАСТ ВиК</t>
  </si>
  <si>
    <t>ОБЩО ЧАСТ ВиК</t>
  </si>
  <si>
    <t>ЧАСТ  ГЕОДЕЗИЯ - ВЕРТИКАЛНА ПЛАНИРОВКА</t>
  </si>
  <si>
    <t>ОБЩО ЧАСТ ВП</t>
  </si>
  <si>
    <t>Доставка и монтаж активен мълниеприемник 60 µs</t>
  </si>
  <si>
    <t>Доставка и полагане кабел СВТ - 5х1.5 мм², открито на скоби</t>
  </si>
  <si>
    <t>Доставка и полагане кабел СВТ - 3х2.5 мм², открито на скоби</t>
  </si>
  <si>
    <t>ОТОПЛЕНИЕ, ВЕНТИЛАЦИЯ КОТА ±0,00 И +3,20, КОРПУС А"А</t>
  </si>
  <si>
    <t>ОТОПЛЕНИЕ, ВЕНТИЛАЦИЯ КОТА +6,40 И +9,60,КОРПУС "А"</t>
  </si>
  <si>
    <t xml:space="preserve">        Стойност строително - монтажни работи </t>
  </si>
  <si>
    <t>Общо демонтажни работи</t>
  </si>
  <si>
    <t>Общо Кабелно захранване НН и районно осветление.</t>
  </si>
  <si>
    <t>Общо Захранващи линии и ел.табла</t>
  </si>
  <si>
    <t>Общо Осветителна инсталация</t>
  </si>
  <si>
    <t>Общо Силова инсталация</t>
  </si>
  <si>
    <t>Общо Мълниезащита и заземителна инсталация</t>
  </si>
  <si>
    <t>Общо Пожароизвестителна инсталация</t>
  </si>
  <si>
    <t>Общо Болнична повиквателна система</t>
  </si>
  <si>
    <t>Общо Контрол на доспъта</t>
  </si>
  <si>
    <t>Общо Аудио домофон</t>
  </si>
  <si>
    <t>Общо Осветителна и силова инсталация /асансьорна шахта/</t>
  </si>
  <si>
    <t>Общо Демонтажни работи</t>
  </si>
  <si>
    <t>Общо ОТОПЛЕНИЕ, ВЕНТИЛАЦИЯ КОТА ±0,00 И +3,20, КОРПУС А"А</t>
  </si>
  <si>
    <t>Общо ОТОПЛЕНИЕ, ВЕНТИЛАЦИЯ КОТА +6,40 И +9,60,КОРПУС "А"</t>
  </si>
  <si>
    <t>Общо КОТЕЛНО СТОПАНСТВО И ВЕРТИКАЛЕН ЩРАНГ -КОРПУС А"</t>
  </si>
  <si>
    <t>Непредвидени разходи 5% от СМР</t>
  </si>
  <si>
    <r>
      <t xml:space="preserve"> </t>
    </r>
    <r>
      <rPr>
        <i/>
        <sz val="11"/>
        <color theme="1"/>
        <rFont val="Calibri"/>
        <family val="2"/>
        <charset val="204"/>
        <scheme val="minor"/>
      </rPr>
      <t xml:space="preserve">Обект : </t>
    </r>
    <r>
      <rPr>
        <b/>
        <i/>
        <sz val="11"/>
        <color theme="1"/>
        <rFont val="Calibri"/>
        <family val="2"/>
        <charset val="204"/>
        <scheme val="minor"/>
      </rPr>
      <t>Преустройство на сграда за социални дейности  (част от корпус А и корпус В) за обособяване на Център за грижа за възрастни хора в невъзможност за самообслужване (ЦГВХНС) и на Център за грижа за лица с различна форма на деменция (ЦГЛФД), в УПИ I-173 от кв. 15 по плана на гр. Габрово -  Борово-Велчевци</t>
    </r>
  </si>
  <si>
    <t xml:space="preserve">Доставка и полагане хетерогенна PVC  настилка с дебелина – min  2 мм, 
 - дебелина на износващия слой – min 0,3 мм, 
–  антибактериално обработена 
–  антихлъзгащ коефицент – R9, съгласно DIN 51 130
–  с покритие на износващия слой с UV защита
–   антистатична – AS; 
–  звукоизолация – съгласно EN ISO 717-2, 
–  клас на горимост:  Bfl – s1
–  съответства на стандарта REACH (без канцерогенни, мутагенни и токсични вещества в състава си) 
–  емисии на TVOC след 28 дни съгласно ISO 16000-6: &lt; 10 микрограма/m3
</t>
  </si>
  <si>
    <t>Полутвърд  перваз  Н - 60мм PVC</t>
  </si>
  <si>
    <t>Дренажна мембрана /включително застъпване/</t>
  </si>
  <si>
    <t>Аксесоари към дограма и подпрозоречни первази</t>
  </si>
  <si>
    <t xml:space="preserve"> </t>
  </si>
  <si>
    <t>D 180/220 - 1бр/студен профил,единично стъкло/</t>
  </si>
  <si>
    <t>D 100/210 - 4бр/студен профил-термопанел/</t>
  </si>
  <si>
    <t>А 100/210 - 28бр/студен профил-термопанел/</t>
  </si>
  <si>
    <t>А 90/210 - 37бр/студен профил-термопанел/</t>
  </si>
  <si>
    <t>А 80/210 - 3бр/студен профил-термопанел/</t>
  </si>
  <si>
    <t>А 80/200 - 13бр/студен профил-термопанел/</t>
  </si>
  <si>
    <t>А 70/200 - 6бр/студен профил-термопанел/</t>
  </si>
  <si>
    <t>А 180/210 - 3бр /студен профил,единично стъкло/</t>
  </si>
  <si>
    <t>А 170/220 - 1бр ант. Пан. брава/студен профил,единично стъкло/</t>
  </si>
  <si>
    <t>А1 180/245- 1бр  сутерен/пр. терм. Мост ,стъклопакет/</t>
  </si>
  <si>
    <t>А2 90/265 - 2бр  сутерен/пр. терм. Мост ,термопанел/</t>
  </si>
  <si>
    <t>А 160/245 - 1бр сутерен/студен профил-термопанел/</t>
  </si>
  <si>
    <t>Интериорна боя цветна двукратно по стени върху  гипсова шпакловка</t>
  </si>
  <si>
    <r>
      <t>Прозорци - PVC бяла - петкамерна Uf</t>
    </r>
    <r>
      <rPr>
        <sz val="9"/>
        <rFont val="Calibri"/>
        <family val="2"/>
        <charset val="204"/>
      </rPr>
      <t>≤</t>
    </r>
    <r>
      <rPr>
        <i/>
        <sz val="9"/>
        <rFont val="Calibri"/>
        <family val="2"/>
        <charset val="204"/>
      </rPr>
      <t>1,4 W/m2K</t>
    </r>
    <r>
      <rPr>
        <i/>
        <sz val="9"/>
        <rFont val="Calibri"/>
        <family val="2"/>
        <charset val="204"/>
        <scheme val="minor"/>
      </rPr>
      <t xml:space="preserve">; Стъклопакет  външно стъкло - мултифункционално, вътрешно  бяло;                                                                                                                                                     </t>
    </r>
  </si>
  <si>
    <t>КОЛИЧЕСТВЕНО-СТОЙНОСТНА СМЕТКА</t>
  </si>
  <si>
    <t>ТРЪБА ЗА КОНДЕНЗ за  1 бр.конвектор -Ф20 -6м,ВКЛ.ФИТИНГИ ЗА ВРЪЗКА(PVC-тройник - 1бр.)</t>
  </si>
  <si>
    <r>
      <t xml:space="preserve">БЛОКОВА АБОНАТНА СТАНЦИЯ(132 KW -вода 75/55оС), ВКЛ.:                                                                                        </t>
    </r>
    <r>
      <rPr>
        <i/>
        <u/>
        <sz val="9"/>
        <rFont val="Calibri"/>
        <family val="2"/>
        <charset val="204"/>
      </rPr>
      <t>ОТОПЛЕНИЕ:</t>
    </r>
    <r>
      <rPr>
        <i/>
        <sz val="9"/>
        <rFont val="Calibri"/>
        <family val="2"/>
        <charset val="204"/>
      </rPr>
      <t xml:space="preserve"> вода 50/40оС (52KW), ЕЛЕКТ.ПОМПА ДН32 ДЕБИТ 4,5М3/Ч, НАЛЯГАНЕ 4,5М Н2О; ТРИПЪТЕН СМЕСИТ.ВЕНТИЛ ДН32 С МОТОР, Kvs 6,3;                                                                                  </t>
    </r>
    <r>
      <rPr>
        <i/>
        <u/>
        <sz val="9"/>
        <rFont val="Calibri"/>
        <family val="2"/>
        <charset val="204"/>
      </rPr>
      <t>ПОДГРЯВАНЕ БИТОВА ВОДА:</t>
    </r>
    <r>
      <rPr>
        <i/>
        <sz val="9"/>
        <rFont val="Calibri"/>
        <family val="2"/>
        <charset val="204"/>
      </rPr>
      <t xml:space="preserve"> ТОПЛООБМЕННИК ЗА БГВ -80KW-Т1/Т2 =10/55 о С,Т3/Т4/-=75/55 о С; ЕЛЕКТР.ЦИРКУЛАЦИОННА ПОМПА БГВ ДН25 ДЕБИТ 3,5М3/Ч, НАЛЯГАНЕ 3,0М Н2О; ТРИПЪТЕН СМЕСИТ.ВЕНТИЛ ДН20 С МОТОР Kvs 6,3;                                                           </t>
    </r>
    <r>
      <rPr>
        <i/>
        <u/>
        <sz val="9"/>
        <rFont val="Calibri"/>
        <family val="2"/>
        <charset val="204"/>
      </rPr>
      <t>ИЗМЕРВАНЕ:</t>
    </r>
    <r>
      <rPr>
        <i/>
        <sz val="9"/>
        <rFont val="Calibri"/>
        <family val="2"/>
        <charset val="204"/>
      </rPr>
      <t xml:space="preserve"> УЛТРАЗВУКОВ ТОПЛОМЕР 1 1/2" - 8М3; ВОДОМЕР ЗА СТУДЕНА ВОДА /ПО ВИК/; ТАБЛО УПРАВЛЕНИЕ С КОНТРОЛЕР /ПО ВЪНШНА ТЕМПЕРАТУРА/</t>
    </r>
  </si>
  <si>
    <t>ТРЪБА ЗА КОНДЕНЗ за 1 бр. конвектор Ф20 - 6м,ВКЛ.ФИТИНГИ ЗА ВРЪЗКА (PVC тройник - 1 бр.)</t>
  </si>
  <si>
    <r>
      <t xml:space="preserve">БЛОКОВА АБОНАТНА СТАНЦИЯ(138KW-вода 75/55оС), ВКЛ.:                                                                                        </t>
    </r>
    <r>
      <rPr>
        <i/>
        <u/>
        <sz val="9"/>
        <rFont val="Calibri"/>
        <family val="2"/>
        <charset val="204"/>
      </rPr>
      <t>ОТОПЛЕНИЕ:вода 50/40оС (58KW)</t>
    </r>
    <r>
      <rPr>
        <i/>
        <sz val="9"/>
        <rFont val="Calibri"/>
        <family val="2"/>
        <charset val="204"/>
      </rPr>
      <t xml:space="preserve"> - ЕЛЕКТР.ПОМПА ДН32, ДЕБИТ 4,5М3/Ч, НАЛЯГАНЕ 4,5М Н2О; ТРИПЪТЕН СМЕСИТ.ВЕНТИЛ ДН32, С МОТОР Kvs 6,3;                                                                                  </t>
    </r>
    <r>
      <rPr>
        <i/>
        <u/>
        <sz val="9"/>
        <rFont val="Calibri"/>
        <family val="2"/>
        <charset val="204"/>
      </rPr>
      <t>ПОДГРЯВАНЕ БИТОВА ВОДА:</t>
    </r>
    <r>
      <rPr>
        <i/>
        <sz val="9"/>
        <rFont val="Calibri"/>
        <family val="2"/>
        <charset val="204"/>
      </rPr>
      <t xml:space="preserve"> ТОПЛООБМЕННИК ЗА БГВ- 80KW- Т1/Т2 =10/55 о С,Т3/Т4/-=75/55 о С; ЕЛЕКТР.ЦИРКУЛАЦИОННА ПОМПА БГВ ДН25, ДЕБИТ 3,5М3/Ч, НАЛЯГАНЕ 3,0М Н2О; ТРИПЪТЕН СМЕСИТ.ВЕНТИЛ ДН20, С МОТОР Kvs 6,3;                                                           </t>
    </r>
    <r>
      <rPr>
        <i/>
        <u/>
        <sz val="9"/>
        <rFont val="Calibri"/>
        <family val="2"/>
        <charset val="204"/>
      </rPr>
      <t>ИЗМЕРВАНЕ:</t>
    </r>
    <r>
      <rPr>
        <i/>
        <sz val="9"/>
        <rFont val="Calibri"/>
        <family val="2"/>
        <charset val="204"/>
      </rPr>
      <t xml:space="preserve"> УЛТРАЗВУКОВ ТОПЛОМЕР 1 1/2" - 8М3; ВОДОМЕР ЗА СТУДЕНА ВОДА /ПО ВИК/; ТАБЛО УПРАВЛЕНИЕ С КОНТРОЛЕР /ПО ВЪНШНА ТЕМПЕРАТУРА/</t>
    </r>
  </si>
  <si>
    <t>41</t>
  </si>
  <si>
    <t>Подмяна и връзка на подземен ПХ с надземен ПХ70/80</t>
  </si>
  <si>
    <t>Изнасяне, превоз и депониране строителни отпадъци на сметище на 9 км</t>
  </si>
  <si>
    <t>Изнасяне, превоз и депониране на земни почви и бетонови отпадъци на сметище 9 км</t>
  </si>
  <si>
    <t>Изнасяне, превоз и депониране на строителни отпадъци на сметище 9 км</t>
  </si>
  <si>
    <t>Натоварване, извозване и депониране бетонови отпадъци К = 1,3 на сметище 9 км</t>
  </si>
  <si>
    <t>ИЗВОЗВАНЕ И ДЕПОНИРАНЕ НА СТРОИТЕЛНИ ОТПАДЪЦИ С КАМИОН НА СМЕТИЩЕ 9 КМ</t>
  </si>
  <si>
    <t>Доставка и монтаж подвижен държач 800 мм</t>
  </si>
  <si>
    <t>Доставка и монтаж стенна ръкохватка 800 мм</t>
  </si>
  <si>
    <t>Доставка и монтаж смесител душ с терморегулатор, шлаух не по-малък от 150 см</t>
  </si>
  <si>
    <t>ОТОПЛЕНИЕ АДМИНИСТРАТИВНИ ОФИСИ</t>
  </si>
  <si>
    <t>Общо ОТОПЛЕНИЕ АДМИНИСТРАТИВНИ ОФИСИ</t>
  </si>
  <si>
    <t>1.</t>
  </si>
  <si>
    <t>ДОСТАВКА НА ИНВЕРТОРЕН КЛИМАТИК - СПЛИТ СИСТЕМА, ОТОПЛЕНИЕ/ОХЛАЖДАНЕ = 3,6/3,2 КВ, МАКС. ДЕБИТ 600 М3/Ч</t>
  </si>
  <si>
    <t>МОНТАЖ ИНВЕРТОРЕН КЛИМАТИК ВКЛЮЧИТЕЛНО ТРЪБНИ ВРЪЗКИ ПО ФРЕОН И КОНДЕНЗ И ЕЛ.ОКАБЕЛЯВАНЕ</t>
  </si>
  <si>
    <t>3.</t>
  </si>
  <si>
    <t>ПУСК И ПРОБИ НА КЛИМАТИК</t>
  </si>
  <si>
    <t>V.</t>
  </si>
  <si>
    <t>Врати - АL; врати пожароустойчиви-плътни</t>
  </si>
  <si>
    <t>Доставка и монтаж болничен асансьор 1275 кг. /вкл. безконтактен RFID комплект за контрол на достъп до асансьор/</t>
  </si>
  <si>
    <t xml:space="preserve">IX Видеонаблюдение и СКС </t>
  </si>
  <si>
    <t>Доставка и монтаж DVR Full HD осем канален /вкл. 1 TB HDD/</t>
  </si>
  <si>
    <t>Куполна камера 4Mpx HD-TVI, 25кад./сек, вариофокален обектив 2.8~12 mm</t>
  </si>
  <si>
    <t>Доставка и монтаж рутер, свободно стоящ</t>
  </si>
  <si>
    <t>Доставка и изтегляне кабел UTP cat 5e</t>
  </si>
  <si>
    <t>Терминиране RJ45</t>
  </si>
  <si>
    <t>Доставка и монтаж контакт за открит монтаж /над окачен таван за захр. рутери/</t>
  </si>
  <si>
    <t>Общо Видеонаблюдение и СКС</t>
  </si>
  <si>
    <t>Образец № 7</t>
  </si>
  <si>
    <t>ЦЕНА ЗА ИЗПЪЛНЕНИЕ НА СМР</t>
  </si>
  <si>
    <t>Обща цена  с  ДДС</t>
  </si>
  <si>
    <t xml:space="preserve">ОБЩА ЦЕНА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</si>
</sst>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л_в_._-;\-* #,##0.00\ _л_в_._-;_-* &quot;-&quot;??\ _л_в_._-;_-@_-"/>
    <numFmt numFmtId="164" formatCode="0&quot;.&quot;"/>
  </numFmts>
  <fonts count="6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12"/>
      <color theme="1"/>
      <name val="Arial Narrow"/>
      <family val="2"/>
      <charset val="204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charset val="204"/>
      <scheme val="minor"/>
    </font>
    <font>
      <b/>
      <i/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9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9"/>
      <color theme="1" tint="4.9989318521683403E-2"/>
      <name val="Calibri"/>
      <family val="2"/>
      <charset val="204"/>
      <scheme val="minor"/>
    </font>
    <font>
      <i/>
      <sz val="9"/>
      <color theme="1" tint="4.9989318521683403E-2"/>
      <name val="Calibri"/>
      <family val="2"/>
      <charset val="204"/>
    </font>
    <font>
      <b/>
      <i/>
      <sz val="9"/>
      <color theme="1" tint="4.9989318521683403E-2"/>
      <name val="Calibri"/>
      <family val="2"/>
      <charset val="204"/>
      <scheme val="minor"/>
    </font>
    <font>
      <b/>
      <i/>
      <sz val="9"/>
      <color theme="1" tint="4.9989318521683403E-2"/>
      <name val="Calibri"/>
      <family val="2"/>
      <charset val="204"/>
    </font>
    <font>
      <b/>
      <sz val="12"/>
      <color rgb="FF000000"/>
      <name val="Verdana"/>
      <family val="2"/>
      <charset val="204"/>
    </font>
    <font>
      <u/>
      <sz val="11"/>
      <color theme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color rgb="FF00000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9"/>
      <name val="Calibri"/>
      <family val="2"/>
      <charset val="204"/>
    </font>
    <font>
      <b/>
      <i/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9"/>
      <color rgb="FFFF0000"/>
      <name val="Calibri"/>
      <family val="2"/>
      <charset val="204"/>
      <scheme val="minor"/>
    </font>
    <font>
      <b/>
      <i/>
      <sz val="9"/>
      <color indexed="8"/>
      <name val="Calibri"/>
      <family val="2"/>
      <charset val="204"/>
      <scheme val="minor"/>
    </font>
    <font>
      <i/>
      <sz val="9"/>
      <color indexed="8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</font>
    <font>
      <b/>
      <sz val="10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i/>
      <sz val="9"/>
      <name val="Calibri"/>
      <family val="2"/>
      <charset val="204"/>
    </font>
    <font>
      <i/>
      <u/>
      <sz val="9"/>
      <name val="Calibri"/>
      <family val="2"/>
      <charset val="204"/>
    </font>
    <font>
      <b/>
      <i/>
      <sz val="9"/>
      <color rgb="FFFF0000"/>
      <name val="Calibri"/>
      <family val="2"/>
      <charset val="204"/>
      <scheme val="minor"/>
    </font>
    <font>
      <i/>
      <sz val="8"/>
      <name val="Calibri"/>
      <family val="2"/>
      <charset val="204"/>
    </font>
    <font>
      <sz val="9"/>
      <name val="Calibri"/>
      <family val="2"/>
      <charset val="204"/>
    </font>
    <font>
      <b/>
      <sz val="12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3" fillId="0" borderId="0"/>
    <xf numFmtId="0" fontId="19" fillId="0" borderId="0"/>
    <xf numFmtId="0" fontId="19" fillId="0" borderId="0"/>
    <xf numFmtId="0" fontId="36" fillId="0" borderId="0" applyNumberFormat="0" applyFill="0" applyBorder="0" applyAlignment="0" applyProtection="0"/>
    <xf numFmtId="43" fontId="44" fillId="0" borderId="0" applyFont="0" applyFill="0" applyBorder="0" applyAlignment="0" applyProtection="0"/>
    <xf numFmtId="0" fontId="45" fillId="24" borderId="0" applyNumberFormat="0" applyBorder="0" applyAlignment="0" applyProtection="0"/>
    <xf numFmtId="0" fontId="19" fillId="0" borderId="0"/>
  </cellStyleXfs>
  <cellXfs count="933">
    <xf numFmtId="0" fontId="0" fillId="0" borderId="0" xfId="0"/>
    <xf numFmtId="2" fontId="0" fillId="0" borderId="0" xfId="0" applyNumberFormat="1"/>
    <xf numFmtId="0" fontId="0" fillId="3" borderId="2" xfId="0" applyFill="1" applyBorder="1"/>
    <xf numFmtId="0" fontId="0" fillId="6" borderId="1" xfId="0" applyFill="1" applyBorder="1"/>
    <xf numFmtId="0" fontId="0" fillId="0" borderId="1" xfId="0" applyBorder="1"/>
    <xf numFmtId="0" fontId="3" fillId="0" borderId="1" xfId="0" applyFont="1" applyBorder="1"/>
    <xf numFmtId="2" fontId="3" fillId="0" borderId="1" xfId="0" applyNumberFormat="1" applyFont="1" applyBorder="1"/>
    <xf numFmtId="2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 applyBorder="1"/>
    <xf numFmtId="2" fontId="0" fillId="0" borderId="0" xfId="0" applyNumberFormat="1" applyFill="1" applyBorder="1"/>
    <xf numFmtId="0" fontId="6" fillId="0" borderId="0" xfId="0" applyFont="1"/>
    <xf numFmtId="2" fontId="3" fillId="10" borderId="1" xfId="0" applyNumberFormat="1" applyFont="1" applyFill="1" applyBorder="1"/>
    <xf numFmtId="2" fontId="3" fillId="8" borderId="1" xfId="0" applyNumberFormat="1" applyFont="1" applyFill="1" applyBorder="1"/>
    <xf numFmtId="2" fontId="3" fillId="11" borderId="1" xfId="0" applyNumberFormat="1" applyFont="1" applyFill="1" applyBorder="1"/>
    <xf numFmtId="2" fontId="3" fillId="7" borderId="1" xfId="0" applyNumberFormat="1" applyFont="1" applyFill="1" applyBorder="1"/>
    <xf numFmtId="2" fontId="2" fillId="4" borderId="1" xfId="0" applyNumberFormat="1" applyFont="1" applyFill="1" applyBorder="1" applyAlignment="1">
      <alignment horizontal="center"/>
    </xf>
    <xf numFmtId="2" fontId="7" fillId="4" borderId="1" xfId="0" applyNumberFormat="1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9" fillId="6" borderId="1" xfId="0" applyNumberFormat="1" applyFont="1" applyFill="1" applyBorder="1" applyAlignment="1">
      <alignment horizontal="center"/>
    </xf>
    <xf numFmtId="2" fontId="9" fillId="6" borderId="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6" borderId="1" xfId="0" applyFont="1" applyFill="1" applyBorder="1"/>
    <xf numFmtId="0" fontId="4" fillId="0" borderId="0" xfId="0" applyFont="1" applyFill="1" applyBorder="1" applyAlignment="1">
      <alignment horizontal="center"/>
    </xf>
    <xf numFmtId="2" fontId="1" fillId="6" borderId="1" xfId="0" applyNumberFormat="1" applyFont="1" applyFill="1" applyBorder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/>
    <xf numFmtId="0" fontId="4" fillId="5" borderId="9" xfId="0" applyFont="1" applyFill="1" applyBorder="1" applyAlignment="1">
      <alignment horizontal="center" vertical="center"/>
    </xf>
    <xf numFmtId="0" fontId="0" fillId="3" borderId="5" xfId="0" applyFill="1" applyBorder="1"/>
    <xf numFmtId="0" fontId="4" fillId="3" borderId="6" xfId="0" applyFont="1" applyFill="1" applyBorder="1" applyAlignment="1">
      <alignment horizontal="center" vertical="center"/>
    </xf>
    <xf numFmtId="0" fontId="0" fillId="3" borderId="7" xfId="0" applyFill="1" applyBorder="1"/>
    <xf numFmtId="2" fontId="4" fillId="5" borderId="9" xfId="0" applyNumberFormat="1" applyFont="1" applyFill="1" applyBorder="1" applyAlignment="1">
      <alignment horizontal="center"/>
    </xf>
    <xf numFmtId="0" fontId="4" fillId="5" borderId="9" xfId="0" applyFont="1" applyFill="1" applyBorder="1"/>
    <xf numFmtId="0" fontId="0" fillId="3" borderId="6" xfId="0" applyFill="1" applyBorder="1"/>
    <xf numFmtId="0" fontId="4" fillId="3" borderId="6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0" fillId="0" borderId="0" xfId="0" applyBorder="1"/>
    <xf numFmtId="0" fontId="4" fillId="3" borderId="5" xfId="0" applyFont="1" applyFill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wrapText="1"/>
    </xf>
    <xf numFmtId="0" fontId="12" fillId="0" borderId="0" xfId="0" applyFont="1"/>
    <xf numFmtId="2" fontId="17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8" fillId="0" borderId="0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2" fontId="14" fillId="0" borderId="0" xfId="1" applyNumberFormat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2" fontId="17" fillId="0" borderId="1" xfId="0" applyNumberFormat="1" applyFont="1" applyBorder="1" applyAlignment="1">
      <alignment horizontal="center"/>
    </xf>
    <xf numFmtId="2" fontId="17" fillId="4" borderId="1" xfId="0" applyNumberFormat="1" applyFont="1" applyFill="1" applyBorder="1" applyAlignment="1">
      <alignment horizontal="center"/>
    </xf>
    <xf numFmtId="2" fontId="4" fillId="6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vertical="center" wrapText="1"/>
    </xf>
    <xf numFmtId="0" fontId="22" fillId="0" borderId="11" xfId="0" applyFont="1" applyFill="1" applyBorder="1" applyAlignment="1">
      <alignment vertical="center" wrapText="1"/>
    </xf>
    <xf numFmtId="0" fontId="17" fillId="4" borderId="11" xfId="1" applyFont="1" applyFill="1" applyBorder="1" applyAlignment="1">
      <alignment horizontal="center"/>
    </xf>
    <xf numFmtId="0" fontId="17" fillId="4" borderId="1" xfId="1" applyFont="1" applyFill="1" applyBorder="1" applyAlignment="1">
      <alignment horizontal="center"/>
    </xf>
    <xf numFmtId="0" fontId="17" fillId="4" borderId="9" xfId="1" applyFont="1" applyFill="1" applyBorder="1" applyAlignment="1">
      <alignment horizontal="center"/>
    </xf>
    <xf numFmtId="2" fontId="17" fillId="0" borderId="1" xfId="0" applyNumberFormat="1" applyFont="1" applyBorder="1"/>
    <xf numFmtId="0" fontId="3" fillId="6" borderId="1" xfId="0" applyFont="1" applyFill="1" applyBorder="1"/>
    <xf numFmtId="2" fontId="3" fillId="6" borderId="1" xfId="0" applyNumberFormat="1" applyFont="1" applyFill="1" applyBorder="1"/>
    <xf numFmtId="2" fontId="17" fillId="6" borderId="1" xfId="0" applyNumberFormat="1" applyFont="1" applyFill="1" applyBorder="1"/>
    <xf numFmtId="0" fontId="3" fillId="8" borderId="1" xfId="0" applyFont="1" applyFill="1" applyBorder="1"/>
    <xf numFmtId="0" fontId="17" fillId="8" borderId="1" xfId="0" applyFont="1" applyFill="1" applyBorder="1"/>
    <xf numFmtId="2" fontId="17" fillId="8" borderId="1" xfId="0" applyNumberFormat="1" applyFont="1" applyFill="1" applyBorder="1"/>
    <xf numFmtId="0" fontId="3" fillId="14" borderId="1" xfId="0" applyFont="1" applyFill="1" applyBorder="1"/>
    <xf numFmtId="2" fontId="3" fillId="14" borderId="1" xfId="0" applyNumberFormat="1" applyFont="1" applyFill="1" applyBorder="1"/>
    <xf numFmtId="2" fontId="17" fillId="14" borderId="1" xfId="0" applyNumberFormat="1" applyFont="1" applyFill="1" applyBorder="1"/>
    <xf numFmtId="0" fontId="3" fillId="10" borderId="1" xfId="0" applyFont="1" applyFill="1" applyBorder="1"/>
    <xf numFmtId="2" fontId="17" fillId="10" borderId="1" xfId="0" applyNumberFormat="1" applyFont="1" applyFill="1" applyBorder="1"/>
    <xf numFmtId="2" fontId="9" fillId="0" borderId="1" xfId="0" applyNumberFormat="1" applyFont="1" applyBorder="1"/>
    <xf numFmtId="2" fontId="17" fillId="6" borderId="1" xfId="0" applyNumberFormat="1" applyFont="1" applyFill="1" applyBorder="1" applyAlignment="1">
      <alignment horizontal="center"/>
    </xf>
    <xf numFmtId="0" fontId="17" fillId="8" borderId="1" xfId="0" applyFont="1" applyFill="1" applyBorder="1" applyAlignment="1">
      <alignment horizontal="center"/>
    </xf>
    <xf numFmtId="2" fontId="17" fillId="10" borderId="1" xfId="0" applyNumberFormat="1" applyFont="1" applyFill="1" applyBorder="1" applyAlignment="1">
      <alignment horizontal="center"/>
    </xf>
    <xf numFmtId="2" fontId="17" fillId="14" borderId="1" xfId="0" applyNumberFormat="1" applyFont="1" applyFill="1" applyBorder="1" applyAlignment="1">
      <alignment horizontal="center"/>
    </xf>
    <xf numFmtId="0" fontId="9" fillId="0" borderId="1" xfId="0" applyFont="1" applyBorder="1"/>
    <xf numFmtId="2" fontId="0" fillId="1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2" fontId="0" fillId="9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1" fontId="0" fillId="0" borderId="0" xfId="0" applyNumberFormat="1"/>
    <xf numFmtId="1" fontId="8" fillId="0" borderId="0" xfId="0" applyNumberFormat="1" applyFont="1"/>
    <xf numFmtId="2" fontId="8" fillId="10" borderId="1" xfId="0" applyNumberFormat="1" applyFont="1" applyFill="1" applyBorder="1" applyAlignment="1">
      <alignment horizontal="center"/>
    </xf>
    <xf numFmtId="1" fontId="0" fillId="0" borderId="1" xfId="0" applyNumberFormat="1" applyBorder="1"/>
    <xf numFmtId="2" fontId="8" fillId="0" borderId="1" xfId="0" applyNumberFormat="1" applyFont="1" applyBorder="1"/>
    <xf numFmtId="1" fontId="8" fillId="0" borderId="1" xfId="0" applyNumberFormat="1" applyFont="1" applyBorder="1"/>
    <xf numFmtId="0" fontId="6" fillId="0" borderId="1" xfId="0" applyFont="1" applyBorder="1"/>
    <xf numFmtId="2" fontId="8" fillId="4" borderId="1" xfId="0" applyNumberFormat="1" applyFont="1" applyFill="1" applyBorder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23" fillId="0" borderId="0" xfId="0" applyFont="1"/>
    <xf numFmtId="2" fontId="23" fillId="10" borderId="10" xfId="0" applyNumberFormat="1" applyFont="1" applyFill="1" applyBorder="1"/>
    <xf numFmtId="0" fontId="0" fillId="0" borderId="0" xfId="0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0" fillId="0" borderId="0" xfId="0" applyNumberFormat="1" applyAlignment="1">
      <alignment wrapText="1"/>
    </xf>
    <xf numFmtId="0" fontId="24" fillId="0" borderId="1" xfId="0" applyFont="1" applyBorder="1" applyAlignment="1">
      <alignment horizontal="center"/>
    </xf>
    <xf numFmtId="2" fontId="24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25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0" fontId="0" fillId="15" borderId="1" xfId="0" applyFill="1" applyBorder="1"/>
    <xf numFmtId="0" fontId="2" fillId="15" borderId="1" xfId="0" applyFont="1" applyFill="1" applyBorder="1" applyAlignment="1">
      <alignment horizontal="center"/>
    </xf>
    <xf numFmtId="0" fontId="24" fillId="15" borderId="1" xfId="0" applyFont="1" applyFill="1" applyBorder="1" applyAlignment="1">
      <alignment horizontal="center"/>
    </xf>
    <xf numFmtId="2" fontId="24" fillId="15" borderId="1" xfId="0" applyNumberFormat="1" applyFont="1" applyFill="1" applyBorder="1" applyAlignment="1">
      <alignment horizontal="center"/>
    </xf>
    <xf numFmtId="2" fontId="11" fillId="15" borderId="1" xfId="0" applyNumberFormat="1" applyFont="1" applyFill="1" applyBorder="1" applyAlignment="1">
      <alignment horizontal="center" vertical="center"/>
    </xf>
    <xf numFmtId="0" fontId="26" fillId="15" borderId="1" xfId="0" applyFont="1" applyFill="1" applyBorder="1" applyAlignment="1">
      <alignment horizontal="center"/>
    </xf>
    <xf numFmtId="0" fontId="11" fillId="15" borderId="1" xfId="0" applyFont="1" applyFill="1" applyBorder="1" applyAlignment="1">
      <alignment horizontal="center"/>
    </xf>
    <xf numFmtId="2" fontId="26" fillId="15" borderId="1" xfId="0" applyNumberFormat="1" applyFont="1" applyFill="1" applyBorder="1" applyAlignment="1">
      <alignment horizontal="center"/>
    </xf>
    <xf numFmtId="2" fontId="2" fillId="15" borderId="1" xfId="0" applyNumberFormat="1" applyFont="1" applyFill="1" applyBorder="1" applyAlignment="1">
      <alignment horizontal="center"/>
    </xf>
    <xf numFmtId="2" fontId="27" fillId="0" borderId="0" xfId="0" applyNumberFormat="1" applyFont="1"/>
    <xf numFmtId="0" fontId="1" fillId="0" borderId="0" xfId="0" applyFont="1"/>
    <xf numFmtId="0" fontId="0" fillId="0" borderId="1" xfId="0" applyBorder="1" applyAlignment="1">
      <alignment horizontal="right"/>
    </xf>
    <xf numFmtId="2" fontId="1" fillId="0" borderId="1" xfId="0" applyNumberFormat="1" applyFont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2" fontId="0" fillId="3" borderId="1" xfId="0" applyNumberFormat="1" applyFill="1" applyBorder="1"/>
    <xf numFmtId="2" fontId="1" fillId="3" borderId="1" xfId="0" applyNumberFormat="1" applyFont="1" applyFill="1" applyBorder="1"/>
    <xf numFmtId="0" fontId="0" fillId="3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2" fontId="9" fillId="6" borderId="1" xfId="0" applyNumberFormat="1" applyFont="1" applyFill="1" applyBorder="1"/>
    <xf numFmtId="0" fontId="3" fillId="0" borderId="0" xfId="0" applyFont="1" applyFill="1" applyBorder="1"/>
    <xf numFmtId="0" fontId="28" fillId="0" borderId="0" xfId="0" applyFont="1"/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6" xfId="0" applyFont="1" applyBorder="1"/>
    <xf numFmtId="2" fontId="24" fillId="0" borderId="1" xfId="0" applyNumberFormat="1" applyFont="1" applyBorder="1"/>
    <xf numFmtId="2" fontId="5" fillId="0" borderId="1" xfId="0" applyNumberFormat="1" applyFont="1" applyBorder="1"/>
    <xf numFmtId="1" fontId="24" fillId="0" borderId="1" xfId="0" applyNumberFormat="1" applyFont="1" applyBorder="1"/>
    <xf numFmtId="1" fontId="24" fillId="6" borderId="1" xfId="0" applyNumberFormat="1" applyFont="1" applyFill="1" applyBorder="1"/>
    <xf numFmtId="2" fontId="24" fillId="6" borderId="1" xfId="0" applyNumberFormat="1" applyFont="1" applyFill="1" applyBorder="1"/>
    <xf numFmtId="2" fontId="5" fillId="6" borderId="1" xfId="0" applyNumberFormat="1" applyFont="1" applyFill="1" applyBorder="1"/>
    <xf numFmtId="1" fontId="24" fillId="14" borderId="1" xfId="0" applyNumberFormat="1" applyFont="1" applyFill="1" applyBorder="1"/>
    <xf numFmtId="2" fontId="24" fillId="14" borderId="1" xfId="0" applyNumberFormat="1" applyFont="1" applyFill="1" applyBorder="1"/>
    <xf numFmtId="2" fontId="5" fillId="14" borderId="1" xfId="0" applyNumberFormat="1" applyFont="1" applyFill="1" applyBorder="1"/>
    <xf numFmtId="1" fontId="24" fillId="16" borderId="1" xfId="0" applyNumberFormat="1" applyFont="1" applyFill="1" applyBorder="1"/>
    <xf numFmtId="2" fontId="24" fillId="16" borderId="1" xfId="0" applyNumberFormat="1" applyFont="1" applyFill="1" applyBorder="1"/>
    <xf numFmtId="2" fontId="5" fillId="16" borderId="1" xfId="0" applyNumberFormat="1" applyFont="1" applyFill="1" applyBorder="1"/>
    <xf numFmtId="1" fontId="24" fillId="12" borderId="1" xfId="0" applyNumberFormat="1" applyFont="1" applyFill="1" applyBorder="1"/>
    <xf numFmtId="2" fontId="24" fillId="12" borderId="1" xfId="0" applyNumberFormat="1" applyFont="1" applyFill="1" applyBorder="1"/>
    <xf numFmtId="1" fontId="24" fillId="17" borderId="1" xfId="0" applyNumberFormat="1" applyFont="1" applyFill="1" applyBorder="1"/>
    <xf numFmtId="2" fontId="24" fillId="17" borderId="1" xfId="0" applyNumberFormat="1" applyFont="1" applyFill="1" applyBorder="1"/>
    <xf numFmtId="2" fontId="5" fillId="17" borderId="1" xfId="0" applyNumberFormat="1" applyFont="1" applyFill="1" applyBorder="1"/>
    <xf numFmtId="1" fontId="24" fillId="18" borderId="1" xfId="0" applyNumberFormat="1" applyFont="1" applyFill="1" applyBorder="1"/>
    <xf numFmtId="2" fontId="24" fillId="18" borderId="1" xfId="0" applyNumberFormat="1" applyFont="1" applyFill="1" applyBorder="1"/>
    <xf numFmtId="2" fontId="5" fillId="18" borderId="1" xfId="0" applyNumberFormat="1" applyFont="1" applyFill="1" applyBorder="1"/>
    <xf numFmtId="2" fontId="24" fillId="19" borderId="1" xfId="0" applyNumberFormat="1" applyFont="1" applyFill="1" applyBorder="1"/>
    <xf numFmtId="1" fontId="24" fillId="20" borderId="1" xfId="0" applyNumberFormat="1" applyFont="1" applyFill="1" applyBorder="1"/>
    <xf numFmtId="2" fontId="24" fillId="20" borderId="1" xfId="0" applyNumberFormat="1" applyFont="1" applyFill="1" applyBorder="1"/>
    <xf numFmtId="2" fontId="5" fillId="20" borderId="1" xfId="0" applyNumberFormat="1" applyFont="1" applyFill="1" applyBorder="1"/>
    <xf numFmtId="2" fontId="24" fillId="6" borderId="9" xfId="0" applyNumberFormat="1" applyFont="1" applyFill="1" applyBorder="1"/>
    <xf numFmtId="2" fontId="24" fillId="20" borderId="1" xfId="0" applyNumberFormat="1" applyFont="1" applyFill="1" applyBorder="1" applyAlignment="1">
      <alignment horizontal="center"/>
    </xf>
    <xf numFmtId="1" fontId="24" fillId="5" borderId="1" xfId="0" applyNumberFormat="1" applyFont="1" applyFill="1" applyBorder="1"/>
    <xf numFmtId="2" fontId="24" fillId="5" borderId="1" xfId="0" applyNumberFormat="1" applyFont="1" applyFill="1" applyBorder="1"/>
    <xf numFmtId="0" fontId="3" fillId="0" borderId="16" xfId="0" applyFont="1" applyBorder="1" applyAlignment="1">
      <alignment horizontal="left"/>
    </xf>
    <xf numFmtId="2" fontId="5" fillId="6" borderId="9" xfId="0" applyNumberFormat="1" applyFont="1" applyFill="1" applyBorder="1"/>
    <xf numFmtId="1" fontId="24" fillId="6" borderId="9" xfId="0" applyNumberFormat="1" applyFont="1" applyFill="1" applyBorder="1"/>
    <xf numFmtId="1" fontId="24" fillId="7" borderId="1" xfId="0" applyNumberFormat="1" applyFont="1" applyFill="1" applyBorder="1"/>
    <xf numFmtId="2" fontId="24" fillId="7" borderId="1" xfId="0" applyNumberFormat="1" applyFont="1" applyFill="1" applyBorder="1"/>
    <xf numFmtId="1" fontId="24" fillId="13" borderId="1" xfId="0" applyNumberFormat="1" applyFont="1" applyFill="1" applyBorder="1"/>
    <xf numFmtId="2" fontId="24" fillId="13" borderId="1" xfId="0" applyNumberFormat="1" applyFont="1" applyFill="1" applyBorder="1"/>
    <xf numFmtId="1" fontId="24" fillId="21" borderId="1" xfId="0" applyNumberFormat="1" applyFont="1" applyFill="1" applyBorder="1"/>
    <xf numFmtId="2" fontId="24" fillId="21" borderId="1" xfId="0" applyNumberFormat="1" applyFont="1" applyFill="1" applyBorder="1"/>
    <xf numFmtId="0" fontId="9" fillId="0" borderId="16" xfId="0" applyFont="1" applyBorder="1"/>
    <xf numFmtId="1" fontId="24" fillId="22" borderId="1" xfId="0" applyNumberFormat="1" applyFont="1" applyFill="1" applyBorder="1"/>
    <xf numFmtId="2" fontId="24" fillId="22" borderId="1" xfId="0" applyNumberFormat="1" applyFont="1" applyFill="1" applyBorder="1"/>
    <xf numFmtId="1" fontId="24" fillId="23" borderId="1" xfId="0" applyNumberFormat="1" applyFont="1" applyFill="1" applyBorder="1"/>
    <xf numFmtId="2" fontId="24" fillId="23" borderId="1" xfId="0" applyNumberFormat="1" applyFont="1" applyFill="1" applyBorder="1"/>
    <xf numFmtId="1" fontId="24" fillId="7" borderId="11" xfId="0" applyNumberFormat="1" applyFont="1" applyFill="1" applyBorder="1"/>
    <xf numFmtId="2" fontId="24" fillId="7" borderId="11" xfId="0" applyNumberFormat="1" applyFont="1" applyFill="1" applyBorder="1"/>
    <xf numFmtId="1" fontId="24" fillId="20" borderId="9" xfId="0" applyNumberFormat="1" applyFont="1" applyFill="1" applyBorder="1"/>
    <xf numFmtId="2" fontId="24" fillId="20" borderId="9" xfId="0" applyNumberFormat="1" applyFont="1" applyFill="1" applyBorder="1"/>
    <xf numFmtId="2" fontId="5" fillId="21" borderId="1" xfId="0" applyNumberFormat="1" applyFont="1" applyFill="1" applyBorder="1"/>
    <xf numFmtId="2" fontId="5" fillId="23" borderId="1" xfId="0" applyNumberFormat="1" applyFont="1" applyFill="1" applyBorder="1"/>
    <xf numFmtId="0" fontId="9" fillId="0" borderId="5" xfId="0" applyFont="1" applyBorder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6" xfId="0" applyFont="1" applyBorder="1" applyAlignment="1">
      <alignment horizontal="center"/>
    </xf>
    <xf numFmtId="2" fontId="9" fillId="0" borderId="16" xfId="0" applyNumberFormat="1" applyFont="1" applyBorder="1"/>
    <xf numFmtId="2" fontId="3" fillId="12" borderId="1" xfId="0" applyNumberFormat="1" applyFont="1" applyFill="1" applyBorder="1"/>
    <xf numFmtId="2" fontId="3" fillId="13" borderId="1" xfId="0" applyNumberFormat="1" applyFont="1" applyFill="1" applyBorder="1"/>
    <xf numFmtId="2" fontId="3" fillId="22" borderId="1" xfId="0" applyNumberFormat="1" applyFont="1" applyFill="1" applyBorder="1"/>
    <xf numFmtId="2" fontId="9" fillId="21" borderId="1" xfId="0" applyNumberFormat="1" applyFont="1" applyFill="1" applyBorder="1"/>
    <xf numFmtId="2" fontId="9" fillId="16" borderId="1" xfId="0" applyNumberFormat="1" applyFont="1" applyFill="1" applyBorder="1"/>
    <xf numFmtId="2" fontId="9" fillId="13" borderId="1" xfId="0" applyNumberFormat="1" applyFont="1" applyFill="1" applyBorder="1"/>
    <xf numFmtId="2" fontId="24" fillId="0" borderId="14" xfId="0" applyNumberFormat="1" applyFont="1" applyBorder="1"/>
    <xf numFmtId="1" fontId="1" fillId="6" borderId="11" xfId="0" applyNumberFormat="1" applyFont="1" applyFill="1" applyBorder="1"/>
    <xf numFmtId="2" fontId="1" fillId="6" borderId="11" xfId="0" applyNumberFormat="1" applyFont="1" applyFill="1" applyBorder="1"/>
    <xf numFmtId="0" fontId="9" fillId="0" borderId="20" xfId="0" applyFont="1" applyBorder="1"/>
    <xf numFmtId="2" fontId="9" fillId="0" borderId="21" xfId="0" applyNumberFormat="1" applyFont="1" applyBorder="1"/>
    <xf numFmtId="0" fontId="9" fillId="0" borderId="21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20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21" xfId="0" applyFont="1" applyBorder="1" applyAlignment="1">
      <alignment horizontal="left"/>
    </xf>
    <xf numFmtId="0" fontId="9" fillId="0" borderId="21" xfId="0" applyFont="1" applyBorder="1"/>
    <xf numFmtId="1" fontId="24" fillId="0" borderId="17" xfId="0" applyNumberFormat="1" applyFont="1" applyBorder="1"/>
    <xf numFmtId="2" fontId="24" fillId="0" borderId="18" xfId="0" applyNumberFormat="1" applyFont="1" applyBorder="1"/>
    <xf numFmtId="1" fontId="24" fillId="0" borderId="18" xfId="0" applyNumberFormat="1" applyFont="1" applyBorder="1"/>
    <xf numFmtId="2" fontId="24" fillId="0" borderId="19" xfId="0" applyNumberFormat="1" applyFont="1" applyBorder="1"/>
    <xf numFmtId="2" fontId="3" fillId="0" borderId="15" xfId="0" applyNumberFormat="1" applyFont="1" applyBorder="1"/>
    <xf numFmtId="1" fontId="24" fillId="0" borderId="15" xfId="0" applyNumberFormat="1" applyFont="1" applyBorder="1"/>
    <xf numFmtId="2" fontId="24" fillId="0" borderId="15" xfId="0" applyNumberFormat="1" applyFont="1" applyBorder="1"/>
    <xf numFmtId="2" fontId="24" fillId="0" borderId="13" xfId="0" applyNumberFormat="1" applyFont="1" applyBorder="1"/>
    <xf numFmtId="1" fontId="5" fillId="0" borderId="20" xfId="0" applyNumberFormat="1" applyFont="1" applyBorder="1"/>
    <xf numFmtId="2" fontId="5" fillId="0" borderId="15" xfId="0" applyNumberFormat="1" applyFont="1" applyBorder="1"/>
    <xf numFmtId="1" fontId="29" fillId="0" borderId="20" xfId="0" applyNumberFormat="1" applyFont="1" applyBorder="1"/>
    <xf numFmtId="2" fontId="29" fillId="0" borderId="15" xfId="0" applyNumberFormat="1" applyFont="1" applyBorder="1"/>
    <xf numFmtId="2" fontId="9" fillId="18" borderId="1" xfId="0" applyNumberFormat="1" applyFont="1" applyFill="1" applyBorder="1"/>
    <xf numFmtId="2" fontId="9" fillId="20" borderId="1" xfId="0" applyNumberFormat="1" applyFont="1" applyFill="1" applyBorder="1"/>
    <xf numFmtId="2" fontId="9" fillId="17" borderId="1" xfId="0" applyNumberFormat="1" applyFont="1" applyFill="1" applyBorder="1"/>
    <xf numFmtId="2" fontId="25" fillId="0" borderId="1" xfId="0" applyNumberFormat="1" applyFont="1" applyBorder="1"/>
    <xf numFmtId="2" fontId="30" fillId="0" borderId="1" xfId="0" applyNumberFormat="1" applyFont="1" applyBorder="1"/>
    <xf numFmtId="1" fontId="5" fillId="0" borderId="17" xfId="0" applyNumberFormat="1" applyFont="1" applyBorder="1"/>
    <xf numFmtId="2" fontId="5" fillId="0" borderId="18" xfId="0" applyNumberFormat="1" applyFont="1" applyBorder="1"/>
    <xf numFmtId="1" fontId="5" fillId="0" borderId="18" xfId="0" applyNumberFormat="1" applyFont="1" applyBorder="1"/>
    <xf numFmtId="2" fontId="5" fillId="0" borderId="19" xfId="0" applyNumberFormat="1" applyFont="1" applyBorder="1"/>
    <xf numFmtId="1" fontId="5" fillId="0" borderId="15" xfId="0" applyNumberFormat="1" applyFont="1" applyBorder="1"/>
    <xf numFmtId="2" fontId="5" fillId="0" borderId="13" xfId="0" applyNumberFormat="1" applyFont="1" applyBorder="1"/>
    <xf numFmtId="2" fontId="3" fillId="6" borderId="1" xfId="0" applyNumberFormat="1" applyFont="1" applyFill="1" applyBorder="1" applyAlignment="1">
      <alignment wrapText="1"/>
    </xf>
    <xf numFmtId="0" fontId="36" fillId="0" borderId="0" xfId="4" applyAlignment="1">
      <alignment horizontal="center" vertical="center" wrapText="1"/>
    </xf>
    <xf numFmtId="0" fontId="0" fillId="0" borderId="0" xfId="0" applyFill="1"/>
    <xf numFmtId="0" fontId="9" fillId="0" borderId="0" xfId="0" applyFont="1" applyFill="1" applyBorder="1"/>
    <xf numFmtId="1" fontId="5" fillId="0" borderId="0" xfId="0" applyNumberFormat="1" applyFont="1" applyFill="1" applyBorder="1"/>
    <xf numFmtId="2" fontId="5" fillId="0" borderId="0" xfId="0" applyNumberFormat="1" applyFont="1" applyFill="1" applyBorder="1"/>
    <xf numFmtId="2" fontId="24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2" fontId="20" fillId="0" borderId="11" xfId="0" applyNumberFormat="1" applyFont="1" applyFill="1" applyBorder="1" applyAlignment="1">
      <alignment horizontal="left" vertical="center" wrapText="1"/>
    </xf>
    <xf numFmtId="0" fontId="17" fillId="0" borderId="9" xfId="1" applyFont="1" applyFill="1" applyBorder="1" applyAlignment="1">
      <alignment horizontal="center"/>
    </xf>
    <xf numFmtId="0" fontId="17" fillId="0" borderId="1" xfId="1" applyFont="1" applyFill="1" applyBorder="1" applyAlignment="1">
      <alignment horizontal="center"/>
    </xf>
    <xf numFmtId="2" fontId="0" fillId="0" borderId="0" xfId="0" applyNumberFormat="1" applyBorder="1"/>
    <xf numFmtId="0" fontId="15" fillId="16" borderId="1" xfId="1" applyFont="1" applyFill="1" applyBorder="1" applyAlignment="1">
      <alignment horizontal="center"/>
    </xf>
    <xf numFmtId="0" fontId="15" fillId="16" borderId="2" xfId="1" applyFont="1" applyFill="1" applyBorder="1" applyAlignment="1">
      <alignment horizontal="left" wrapText="1"/>
    </xf>
    <xf numFmtId="0" fontId="15" fillId="16" borderId="3" xfId="1" applyFont="1" applyFill="1" applyBorder="1" applyAlignment="1">
      <alignment horizontal="center"/>
    </xf>
    <xf numFmtId="2" fontId="15" fillId="16" borderId="3" xfId="1" applyNumberFormat="1" applyFont="1" applyFill="1" applyBorder="1" applyAlignment="1">
      <alignment horizontal="center"/>
    </xf>
    <xf numFmtId="2" fontId="15" fillId="16" borderId="14" xfId="1" applyNumberFormat="1" applyFont="1" applyFill="1" applyBorder="1" applyAlignment="1">
      <alignment horizontal="center"/>
    </xf>
    <xf numFmtId="0" fontId="33" fillId="16" borderId="1" xfId="1" applyFont="1" applyFill="1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2" fontId="6" fillId="0" borderId="3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/>
    </xf>
    <xf numFmtId="0" fontId="17" fillId="0" borderId="0" xfId="0" applyFont="1" applyBorder="1" applyAlignment="1">
      <alignment wrapText="1"/>
    </xf>
    <xf numFmtId="0" fontId="17" fillId="0" borderId="0" xfId="1" applyFont="1" applyFill="1" applyBorder="1" applyAlignment="1">
      <alignment horizontal="left" wrapText="1"/>
    </xf>
    <xf numFmtId="0" fontId="22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wrapText="1"/>
    </xf>
    <xf numFmtId="0" fontId="17" fillId="0" borderId="0" xfId="3" applyFont="1" applyFill="1" applyBorder="1" applyAlignment="1">
      <alignment horizontal="left" wrapText="1"/>
    </xf>
    <xf numFmtId="0" fontId="17" fillId="0" borderId="0" xfId="0" applyFont="1" applyFill="1" applyBorder="1"/>
    <xf numFmtId="0" fontId="17" fillId="0" borderId="0" xfId="0" applyFont="1"/>
    <xf numFmtId="0" fontId="37" fillId="0" borderId="0" xfId="0" applyFont="1" applyFill="1" applyBorder="1"/>
    <xf numFmtId="2" fontId="0" fillId="0" borderId="0" xfId="0" applyNumberFormat="1" applyFill="1"/>
    <xf numFmtId="0" fontId="37" fillId="0" borderId="0" xfId="0" applyFont="1" applyBorder="1"/>
    <xf numFmtId="0" fontId="24" fillId="0" borderId="0" xfId="0" applyFont="1" applyFill="1" applyBorder="1"/>
    <xf numFmtId="2" fontId="38" fillId="0" borderId="0" xfId="1" applyNumberFormat="1" applyFont="1" applyFill="1" applyBorder="1" applyAlignment="1">
      <alignment horizontal="center"/>
    </xf>
    <xf numFmtId="2" fontId="39" fillId="0" borderId="0" xfId="0" applyNumberFormat="1" applyFont="1" applyFill="1" applyBorder="1" applyAlignment="1">
      <alignment horizontal="center"/>
    </xf>
    <xf numFmtId="2" fontId="37" fillId="0" borderId="0" xfId="0" applyNumberFormat="1" applyFont="1" applyFill="1" applyBorder="1"/>
    <xf numFmtId="0" fontId="0" fillId="0" borderId="0" xfId="0" applyBorder="1" applyAlignment="1"/>
    <xf numFmtId="0" fontId="41" fillId="16" borderId="1" xfId="1" applyFont="1" applyFill="1" applyBorder="1" applyAlignment="1">
      <alignment horizontal="center"/>
    </xf>
    <xf numFmtId="0" fontId="41" fillId="16" borderId="2" xfId="1" applyFont="1" applyFill="1" applyBorder="1" applyAlignment="1">
      <alignment horizontal="left"/>
    </xf>
    <xf numFmtId="0" fontId="20" fillId="16" borderId="3" xfId="1" applyFont="1" applyFill="1" applyBorder="1" applyAlignment="1">
      <alignment horizontal="center"/>
    </xf>
    <xf numFmtId="2" fontId="20" fillId="16" borderId="3" xfId="1" applyNumberFormat="1" applyFont="1" applyFill="1" applyBorder="1" applyAlignment="1">
      <alignment horizontal="center"/>
    </xf>
    <xf numFmtId="2" fontId="20" fillId="16" borderId="14" xfId="1" applyNumberFormat="1" applyFont="1" applyFill="1" applyBorder="1" applyAlignment="1">
      <alignment horizontal="center"/>
    </xf>
    <xf numFmtId="0" fontId="20" fillId="4" borderId="9" xfId="1" applyFont="1" applyFill="1" applyBorder="1" applyAlignment="1">
      <alignment horizontal="center" vertical="center"/>
    </xf>
    <xf numFmtId="2" fontId="20" fillId="4" borderId="9" xfId="1" applyNumberFormat="1" applyFont="1" applyFill="1" applyBorder="1" applyAlignment="1">
      <alignment horizontal="center" vertical="center"/>
    </xf>
    <xf numFmtId="0" fontId="20" fillId="4" borderId="1" xfId="1" applyFont="1" applyFill="1" applyBorder="1" applyAlignment="1">
      <alignment horizontal="center" vertical="center"/>
    </xf>
    <xf numFmtId="2" fontId="20" fillId="4" borderId="1" xfId="1" applyNumberFormat="1" applyFont="1" applyFill="1" applyBorder="1" applyAlignment="1">
      <alignment horizontal="center" vertical="center"/>
    </xf>
    <xf numFmtId="0" fontId="20" fillId="4" borderId="11" xfId="1" applyFont="1" applyFill="1" applyBorder="1" applyAlignment="1">
      <alignment horizontal="center" vertical="center"/>
    </xf>
    <xf numFmtId="2" fontId="20" fillId="4" borderId="11" xfId="1" applyNumberFormat="1" applyFont="1" applyFill="1" applyBorder="1" applyAlignment="1">
      <alignment horizontal="center" vertical="center"/>
    </xf>
    <xf numFmtId="0" fontId="20" fillId="4" borderId="9" xfId="1" applyFont="1" applyFill="1" applyBorder="1" applyAlignment="1">
      <alignment vertical="center"/>
    </xf>
    <xf numFmtId="2" fontId="20" fillId="4" borderId="9" xfId="1" applyNumberFormat="1" applyFont="1" applyFill="1" applyBorder="1" applyAlignment="1">
      <alignment vertical="center"/>
    </xf>
    <xf numFmtId="0" fontId="20" fillId="4" borderId="1" xfId="1" applyFont="1" applyFill="1" applyBorder="1" applyAlignment="1">
      <alignment vertical="center"/>
    </xf>
    <xf numFmtId="2" fontId="20" fillId="4" borderId="1" xfId="1" applyNumberFormat="1" applyFont="1" applyFill="1" applyBorder="1" applyAlignment="1">
      <alignment vertical="center"/>
    </xf>
    <xf numFmtId="0" fontId="20" fillId="4" borderId="11" xfId="1" applyFont="1" applyFill="1" applyBorder="1" applyAlignment="1">
      <alignment vertical="center"/>
    </xf>
    <xf numFmtId="2" fontId="20" fillId="4" borderId="11" xfId="1" applyNumberFormat="1" applyFont="1" applyFill="1" applyBorder="1" applyAlignment="1">
      <alignment vertical="center"/>
    </xf>
    <xf numFmtId="0" fontId="20" fillId="4" borderId="9" xfId="1" applyFont="1" applyFill="1" applyBorder="1" applyAlignment="1">
      <alignment vertical="center" wrapText="1"/>
    </xf>
    <xf numFmtId="0" fontId="20" fillId="4" borderId="1" xfId="1" applyFont="1" applyFill="1" applyBorder="1" applyAlignment="1">
      <alignment vertical="center" wrapText="1"/>
    </xf>
    <xf numFmtId="0" fontId="20" fillId="4" borderId="11" xfId="1" applyFont="1" applyFill="1" applyBorder="1" applyAlignment="1">
      <alignment vertical="center" wrapText="1"/>
    </xf>
    <xf numFmtId="0" fontId="20" fillId="4" borderId="23" xfId="1" applyFont="1" applyFill="1" applyBorder="1" applyAlignment="1">
      <alignment vertical="center" wrapText="1"/>
    </xf>
    <xf numFmtId="1" fontId="20" fillId="4" borderId="9" xfId="1" applyNumberFormat="1" applyFont="1" applyFill="1" applyBorder="1" applyAlignment="1">
      <alignment vertical="center"/>
    </xf>
    <xf numFmtId="1" fontId="20" fillId="4" borderId="1" xfId="1" applyNumberFormat="1" applyFont="1" applyFill="1" applyBorder="1" applyAlignment="1">
      <alignment vertical="center"/>
    </xf>
    <xf numFmtId="1" fontId="20" fillId="4" borderId="11" xfId="1" applyNumberFormat="1" applyFont="1" applyFill="1" applyBorder="1" applyAlignment="1">
      <alignment vertical="center"/>
    </xf>
    <xf numFmtId="0" fontId="20" fillId="4" borderId="12" xfId="1" applyFont="1" applyFill="1" applyBorder="1" applyAlignment="1">
      <alignment vertical="center"/>
    </xf>
    <xf numFmtId="1" fontId="20" fillId="4" borderId="22" xfId="1" applyNumberFormat="1" applyFont="1" applyFill="1" applyBorder="1" applyAlignment="1">
      <alignment vertical="center"/>
    </xf>
    <xf numFmtId="0" fontId="20" fillId="0" borderId="9" xfId="0" applyFont="1" applyBorder="1" applyAlignment="1">
      <alignment vertical="center" wrapText="1"/>
    </xf>
    <xf numFmtId="0" fontId="20" fillId="0" borderId="9" xfId="0" applyFont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2" fontId="20" fillId="0" borderId="11" xfId="0" applyNumberFormat="1" applyFont="1" applyBorder="1" applyAlignment="1">
      <alignment horizontal="center" vertical="center"/>
    </xf>
    <xf numFmtId="0" fontId="20" fillId="4" borderId="10" xfId="1" applyFont="1" applyFill="1" applyBorder="1" applyAlignment="1">
      <alignment horizontal="center" vertical="center"/>
    </xf>
    <xf numFmtId="0" fontId="20" fillId="4" borderId="10" xfId="2" applyFont="1" applyFill="1" applyBorder="1" applyAlignment="1">
      <alignment vertical="center" wrapText="1"/>
    </xf>
    <xf numFmtId="0" fontId="20" fillId="4" borderId="10" xfId="0" applyFont="1" applyFill="1" applyBorder="1" applyAlignment="1">
      <alignment horizontal="center" vertical="center"/>
    </xf>
    <xf numFmtId="2" fontId="20" fillId="4" borderId="10" xfId="1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vertical="center" wrapText="1"/>
    </xf>
    <xf numFmtId="0" fontId="42" fillId="0" borderId="11" xfId="0" applyFont="1" applyFill="1" applyBorder="1" applyAlignment="1">
      <alignment vertical="center" wrapText="1"/>
    </xf>
    <xf numFmtId="0" fontId="20" fillId="4" borderId="12" xfId="1" applyFont="1" applyFill="1" applyBorder="1" applyAlignment="1">
      <alignment horizontal="center" vertical="center"/>
    </xf>
    <xf numFmtId="2" fontId="20" fillId="4" borderId="9" xfId="3" applyNumberFormat="1" applyFont="1" applyFill="1" applyBorder="1" applyAlignment="1">
      <alignment horizontal="center" vertical="center"/>
    </xf>
    <xf numFmtId="2" fontId="20" fillId="4" borderId="9" xfId="0" applyNumberFormat="1" applyFont="1" applyFill="1" applyBorder="1" applyAlignment="1">
      <alignment horizontal="center" vertical="center"/>
    </xf>
    <xf numFmtId="2" fontId="20" fillId="4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vertical="center" wrapText="1"/>
    </xf>
    <xf numFmtId="2" fontId="20" fillId="4" borderId="1" xfId="0" applyNumberFormat="1" applyFont="1" applyFill="1" applyBorder="1" applyAlignment="1">
      <alignment vertical="center"/>
    </xf>
    <xf numFmtId="0" fontId="20" fillId="4" borderId="11" xfId="0" applyFont="1" applyFill="1" applyBorder="1" applyAlignment="1">
      <alignment vertical="center" wrapText="1"/>
    </xf>
    <xf numFmtId="2" fontId="20" fillId="0" borderId="1" xfId="1" applyNumberFormat="1" applyFont="1" applyFill="1" applyBorder="1" applyAlignment="1">
      <alignment horizontal="center" vertical="center"/>
    </xf>
    <xf numFmtId="2" fontId="20" fillId="0" borderId="11" xfId="1" applyNumberFormat="1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0" borderId="12" xfId="1" applyFont="1" applyFill="1" applyBorder="1" applyAlignment="1">
      <alignment horizontal="left" vertical="center" wrapText="1"/>
    </xf>
    <xf numFmtId="0" fontId="20" fillId="0" borderId="11" xfId="1" applyFont="1" applyFill="1" applyBorder="1" applyAlignment="1">
      <alignment horizontal="center" vertical="center"/>
    </xf>
    <xf numFmtId="0" fontId="20" fillId="4" borderId="1" xfId="3" applyFont="1" applyFill="1" applyBorder="1" applyAlignment="1">
      <alignment horizontal="left" vertical="center" wrapText="1"/>
    </xf>
    <xf numFmtId="0" fontId="20" fillId="4" borderId="11" xfId="1" applyFont="1" applyFill="1" applyBorder="1" applyAlignment="1">
      <alignment horizontal="left" vertical="center" wrapText="1"/>
    </xf>
    <xf numFmtId="0" fontId="20" fillId="4" borderId="9" xfId="1" applyFont="1" applyFill="1" applyBorder="1" applyAlignment="1">
      <alignment horizontal="left" vertical="center" wrapText="1"/>
    </xf>
    <xf numFmtId="0" fontId="20" fillId="4" borderId="1" xfId="1" applyFont="1" applyFill="1" applyBorder="1" applyAlignment="1">
      <alignment horizontal="left" vertical="center" wrapText="1"/>
    </xf>
    <xf numFmtId="2" fontId="20" fillId="0" borderId="11" xfId="0" applyNumberFormat="1" applyFont="1" applyBorder="1" applyAlignment="1">
      <alignment horizontal="right" vertical="center"/>
    </xf>
    <xf numFmtId="2" fontId="17" fillId="0" borderId="1" xfId="1" applyNumberFormat="1" applyFont="1" applyFill="1" applyBorder="1" applyAlignment="1">
      <alignment horizontal="right" vertical="center"/>
    </xf>
    <xf numFmtId="0" fontId="17" fillId="4" borderId="1" xfId="1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center" vertical="center"/>
    </xf>
    <xf numFmtId="2" fontId="17" fillId="4" borderId="1" xfId="1" applyNumberFormat="1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4" borderId="9" xfId="1" applyFont="1" applyFill="1" applyBorder="1" applyAlignment="1">
      <alignment horizontal="left" wrapText="1"/>
    </xf>
    <xf numFmtId="2" fontId="37" fillId="4" borderId="9" xfId="1" applyNumberFormat="1" applyFont="1" applyFill="1" applyBorder="1" applyAlignment="1">
      <alignment horizontal="center"/>
    </xf>
    <xf numFmtId="2" fontId="17" fillId="4" borderId="12" xfId="1" applyNumberFormat="1" applyFont="1" applyFill="1" applyBorder="1" applyAlignment="1">
      <alignment horizontal="center"/>
    </xf>
    <xf numFmtId="2" fontId="17" fillId="4" borderId="9" xfId="1" applyNumberFormat="1" applyFont="1" applyFill="1" applyBorder="1" applyAlignment="1">
      <alignment horizontal="right"/>
    </xf>
    <xf numFmtId="2" fontId="37" fillId="4" borderId="1" xfId="1" applyNumberFormat="1" applyFont="1" applyFill="1" applyBorder="1" applyAlignment="1">
      <alignment horizontal="center"/>
    </xf>
    <xf numFmtId="2" fontId="17" fillId="4" borderId="1" xfId="1" applyNumberFormat="1" applyFont="1" applyFill="1" applyBorder="1" applyAlignment="1">
      <alignment horizontal="right"/>
    </xf>
    <xf numFmtId="0" fontId="17" fillId="4" borderId="1" xfId="1" applyFont="1" applyFill="1" applyBorder="1" applyAlignment="1">
      <alignment horizontal="left" wrapText="1"/>
    </xf>
    <xf numFmtId="2" fontId="17" fillId="4" borderId="1" xfId="1" applyNumberFormat="1" applyFont="1" applyFill="1" applyBorder="1" applyAlignment="1">
      <alignment horizontal="center"/>
    </xf>
    <xf numFmtId="0" fontId="17" fillId="4" borderId="23" xfId="1" applyFont="1" applyFill="1" applyBorder="1" applyAlignment="1">
      <alignment horizontal="left" wrapText="1"/>
    </xf>
    <xf numFmtId="2" fontId="37" fillId="0" borderId="9" xfId="0" applyNumberFormat="1" applyFont="1" applyBorder="1" applyAlignment="1">
      <alignment horizontal="center"/>
    </xf>
    <xf numFmtId="2" fontId="37" fillId="0" borderId="1" xfId="0" applyNumberFormat="1" applyFont="1" applyBorder="1" applyAlignment="1">
      <alignment horizontal="center"/>
    </xf>
    <xf numFmtId="0" fontId="17" fillId="4" borderId="11" xfId="1" applyFont="1" applyFill="1" applyBorder="1" applyAlignment="1">
      <alignment horizontal="left" wrapText="1"/>
    </xf>
    <xf numFmtId="0" fontId="17" fillId="3" borderId="2" xfId="1" applyFont="1" applyFill="1" applyBorder="1" applyAlignment="1"/>
    <xf numFmtId="0" fontId="17" fillId="3" borderId="3" xfId="1" applyFont="1" applyFill="1" applyBorder="1" applyAlignment="1"/>
    <xf numFmtId="0" fontId="17" fillId="4" borderId="9" xfId="1" applyFont="1" applyFill="1" applyBorder="1" applyAlignment="1">
      <alignment horizontal="left" vertical="center" wrapText="1"/>
    </xf>
    <xf numFmtId="0" fontId="17" fillId="4" borderId="11" xfId="0" applyFont="1" applyFill="1" applyBorder="1" applyAlignment="1">
      <alignment vertical="center" wrapText="1"/>
    </xf>
    <xf numFmtId="0" fontId="17" fillId="4" borderId="11" xfId="1" applyFont="1" applyFill="1" applyBorder="1" applyAlignment="1">
      <alignment horizontal="center" vertical="center"/>
    </xf>
    <xf numFmtId="2" fontId="17" fillId="4" borderId="11" xfId="1" applyNumberFormat="1" applyFont="1" applyFill="1" applyBorder="1" applyAlignment="1">
      <alignment horizontal="center" vertical="center"/>
    </xf>
    <xf numFmtId="2" fontId="17" fillId="4" borderId="11" xfId="1" applyNumberFormat="1" applyFont="1" applyFill="1" applyBorder="1" applyAlignment="1">
      <alignment horizontal="center"/>
    </xf>
    <xf numFmtId="0" fontId="17" fillId="4" borderId="8" xfId="1" applyFont="1" applyFill="1" applyBorder="1" applyAlignment="1">
      <alignment horizontal="left" wrapText="1"/>
    </xf>
    <xf numFmtId="0" fontId="17" fillId="4" borderId="9" xfId="0" applyFont="1" applyFill="1" applyBorder="1" applyAlignment="1">
      <alignment horizontal="center"/>
    </xf>
    <xf numFmtId="2" fontId="17" fillId="4" borderId="9" xfId="1" applyNumberFormat="1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17" fillId="0" borderId="9" xfId="0" applyFont="1" applyBorder="1" applyAlignment="1">
      <alignment wrapText="1"/>
    </xf>
    <xf numFmtId="0" fontId="17" fillId="4" borderId="9" xfId="0" applyFont="1" applyFill="1" applyBorder="1" applyAlignment="1">
      <alignment wrapText="1"/>
    </xf>
    <xf numFmtId="0" fontId="17" fillId="4" borderId="1" xfId="1" applyFont="1" applyFill="1" applyBorder="1" applyAlignment="1">
      <alignment horizontal="left" vertical="top" wrapText="1"/>
    </xf>
    <xf numFmtId="0" fontId="17" fillId="4" borderId="2" xfId="1" applyFont="1" applyFill="1" applyBorder="1" applyAlignment="1">
      <alignment horizontal="left" wrapText="1"/>
    </xf>
    <xf numFmtId="0" fontId="17" fillId="0" borderId="9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2" fontId="17" fillId="4" borderId="2" xfId="1" applyNumberFormat="1" applyFont="1" applyFill="1" applyBorder="1" applyAlignment="1">
      <alignment horizontal="center"/>
    </xf>
    <xf numFmtId="0" fontId="17" fillId="3" borderId="3" xfId="1" applyFont="1" applyFill="1" applyBorder="1" applyAlignment="1">
      <alignment horizontal="center"/>
    </xf>
    <xf numFmtId="0" fontId="17" fillId="4" borderId="9" xfId="1" applyFont="1" applyFill="1" applyBorder="1" applyAlignment="1">
      <alignment horizontal="center" vertical="center"/>
    </xf>
    <xf numFmtId="2" fontId="17" fillId="4" borderId="9" xfId="1" applyNumberFormat="1" applyFont="1" applyFill="1" applyBorder="1" applyAlignment="1">
      <alignment horizontal="center" vertical="center"/>
    </xf>
    <xf numFmtId="0" fontId="17" fillId="4" borderId="10" xfId="1" applyFont="1" applyFill="1" applyBorder="1" applyAlignment="1">
      <alignment horizontal="center"/>
    </xf>
    <xf numFmtId="0" fontId="17" fillId="4" borderId="22" xfId="1" applyFont="1" applyFill="1" applyBorder="1" applyAlignment="1">
      <alignment horizontal="center"/>
    </xf>
    <xf numFmtId="2" fontId="17" fillId="4" borderId="22" xfId="1" applyNumberFormat="1" applyFont="1" applyFill="1" applyBorder="1" applyAlignment="1">
      <alignment horizontal="center"/>
    </xf>
    <xf numFmtId="2" fontId="17" fillId="4" borderId="25" xfId="1" applyNumberFormat="1" applyFont="1" applyFill="1" applyBorder="1" applyAlignment="1">
      <alignment horizontal="right"/>
    </xf>
    <xf numFmtId="2" fontId="17" fillId="4" borderId="10" xfId="1" applyNumberFormat="1" applyFont="1" applyFill="1" applyBorder="1" applyAlignment="1">
      <alignment horizontal="center"/>
    </xf>
    <xf numFmtId="2" fontId="17" fillId="4" borderId="1" xfId="1" applyNumberFormat="1" applyFont="1" applyFill="1" applyBorder="1" applyAlignment="1">
      <alignment vertical="center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/>
    </xf>
    <xf numFmtId="2" fontId="17" fillId="0" borderId="1" xfId="1" applyNumberFormat="1" applyFont="1" applyFill="1" applyBorder="1" applyAlignment="1">
      <alignment horizontal="center" vertical="center"/>
    </xf>
    <xf numFmtId="0" fontId="17" fillId="4" borderId="1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top"/>
    </xf>
    <xf numFmtId="0" fontId="17" fillId="0" borderId="1" xfId="0" applyFont="1" applyBorder="1" applyAlignment="1">
      <alignment horizontal="center" vertical="center"/>
    </xf>
    <xf numFmtId="2" fontId="17" fillId="4" borderId="23" xfId="1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2" fontId="17" fillId="4" borderId="23" xfId="1" applyNumberFormat="1" applyFont="1" applyFill="1" applyBorder="1" applyAlignment="1">
      <alignment horizontal="center"/>
    </xf>
    <xf numFmtId="2" fontId="17" fillId="0" borderId="11" xfId="1" applyNumberFormat="1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8" xfId="1" applyFont="1" applyFill="1" applyBorder="1" applyAlignment="1">
      <alignment horizontal="left" vertical="center" wrapText="1"/>
    </xf>
    <xf numFmtId="0" fontId="17" fillId="4" borderId="9" xfId="2" applyFont="1" applyFill="1" applyBorder="1" applyAlignment="1">
      <alignment vertical="center" wrapText="1"/>
    </xf>
    <xf numFmtId="0" fontId="17" fillId="4" borderId="9" xfId="2" applyFont="1" applyFill="1" applyBorder="1" applyAlignment="1">
      <alignment horizontal="left" vertical="center" wrapText="1"/>
    </xf>
    <xf numFmtId="0" fontId="17" fillId="4" borderId="11" xfId="1" applyFont="1" applyFill="1" applyBorder="1" applyAlignment="1">
      <alignment horizontal="left" vertical="center" wrapText="1"/>
    </xf>
    <xf numFmtId="2" fontId="17" fillId="4" borderId="9" xfId="1" applyNumberFormat="1" applyFont="1" applyFill="1" applyBorder="1" applyAlignment="1">
      <alignment vertical="center"/>
    </xf>
    <xf numFmtId="0" fontId="17" fillId="4" borderId="10" xfId="1" applyFont="1" applyFill="1" applyBorder="1" applyAlignment="1">
      <alignment horizontal="center" vertical="center"/>
    </xf>
    <xf numFmtId="2" fontId="17" fillId="0" borderId="11" xfId="1" applyNumberFormat="1" applyFont="1" applyFill="1" applyBorder="1" applyAlignment="1">
      <alignment horizontal="right" vertical="center"/>
    </xf>
    <xf numFmtId="0" fontId="31" fillId="4" borderId="1" xfId="1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left" vertical="center" wrapText="1"/>
    </xf>
    <xf numFmtId="0" fontId="32" fillId="4" borderId="1" xfId="0" applyFont="1" applyFill="1" applyBorder="1" applyAlignment="1">
      <alignment horizontal="center" vertical="center" wrapText="1"/>
    </xf>
    <xf numFmtId="2" fontId="32" fillId="4" borderId="1" xfId="0" applyNumberFormat="1" applyFont="1" applyFill="1" applyBorder="1" applyAlignment="1">
      <alignment horizontal="center" vertical="center" wrapText="1"/>
    </xf>
    <xf numFmtId="2" fontId="32" fillId="4" borderId="1" xfId="0" applyNumberFormat="1" applyFont="1" applyFill="1" applyBorder="1" applyAlignment="1">
      <alignment horizontal="right" vertical="center" wrapText="1"/>
    </xf>
    <xf numFmtId="1" fontId="20" fillId="0" borderId="9" xfId="1" applyNumberFormat="1" applyFont="1" applyFill="1" applyBorder="1" applyAlignment="1">
      <alignment horizontal="center" vertical="center" wrapText="1"/>
    </xf>
    <xf numFmtId="1" fontId="20" fillId="0" borderId="9" xfId="1" applyNumberFormat="1" applyFont="1" applyFill="1" applyBorder="1" applyAlignment="1">
      <alignment horizontal="left" vertical="center" wrapText="1"/>
    </xf>
    <xf numFmtId="2" fontId="20" fillId="0" borderId="9" xfId="1" applyNumberFormat="1" applyFont="1" applyFill="1" applyBorder="1" applyAlignment="1">
      <alignment horizontal="center" vertical="center" wrapText="1"/>
    </xf>
    <xf numFmtId="2" fontId="20" fillId="0" borderId="9" xfId="1" applyNumberFormat="1" applyFont="1" applyFill="1" applyBorder="1" applyAlignment="1">
      <alignment horizontal="right" vertical="center" wrapText="1"/>
    </xf>
    <xf numFmtId="1" fontId="20" fillId="0" borderId="1" xfId="1" applyNumberFormat="1" applyFont="1" applyFill="1" applyBorder="1" applyAlignment="1">
      <alignment horizontal="center" vertical="center" wrapText="1"/>
    </xf>
    <xf numFmtId="1" fontId="20" fillId="0" borderId="1" xfId="1" applyNumberFormat="1" applyFont="1" applyFill="1" applyBorder="1" applyAlignment="1">
      <alignment horizontal="left" vertical="center" wrapText="1"/>
    </xf>
    <xf numFmtId="2" fontId="20" fillId="0" borderId="1" xfId="1" applyNumberFormat="1" applyFont="1" applyFill="1" applyBorder="1" applyAlignment="1">
      <alignment horizontal="center" vertical="center" wrapText="1"/>
    </xf>
    <xf numFmtId="2" fontId="20" fillId="0" borderId="1" xfId="1" applyNumberFormat="1" applyFont="1" applyFill="1" applyBorder="1" applyAlignment="1">
      <alignment horizontal="right" vertical="center" wrapText="1"/>
    </xf>
    <xf numFmtId="1" fontId="20" fillId="0" borderId="11" xfId="1" applyNumberFormat="1" applyFont="1" applyFill="1" applyBorder="1" applyAlignment="1">
      <alignment horizontal="center" vertical="center" wrapText="1"/>
    </xf>
    <xf numFmtId="1" fontId="20" fillId="0" borderId="11" xfId="1" applyNumberFormat="1" applyFont="1" applyFill="1" applyBorder="1" applyAlignment="1">
      <alignment horizontal="left" vertical="center" wrapText="1"/>
    </xf>
    <xf numFmtId="2" fontId="20" fillId="0" borderId="11" xfId="1" applyNumberFormat="1" applyFont="1" applyFill="1" applyBorder="1" applyAlignment="1">
      <alignment horizontal="center" vertical="center" wrapText="1"/>
    </xf>
    <xf numFmtId="2" fontId="20" fillId="0" borderId="11" xfId="1" applyNumberFormat="1" applyFont="1" applyFill="1" applyBorder="1" applyAlignment="1">
      <alignment horizontal="right" vertical="center" wrapText="1"/>
    </xf>
    <xf numFmtId="1" fontId="20" fillId="3" borderId="3" xfId="1" applyNumberFormat="1" applyFont="1" applyFill="1" applyBorder="1" applyAlignment="1">
      <alignment horizontal="center" vertical="center" wrapText="1"/>
    </xf>
    <xf numFmtId="2" fontId="20" fillId="3" borderId="3" xfId="1" applyNumberFormat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left"/>
    </xf>
    <xf numFmtId="0" fontId="20" fillId="0" borderId="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horizontal="left" wrapText="1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horizontal="center"/>
    </xf>
    <xf numFmtId="0" fontId="20" fillId="0" borderId="11" xfId="0" applyFont="1" applyBorder="1" applyAlignment="1">
      <alignment wrapText="1"/>
    </xf>
    <xf numFmtId="0" fontId="20" fillId="0" borderId="11" xfId="0" applyFont="1" applyBorder="1" applyAlignment="1">
      <alignment horizontal="center"/>
    </xf>
    <xf numFmtId="2" fontId="20" fillId="0" borderId="11" xfId="0" applyNumberFormat="1" applyFont="1" applyBorder="1" applyAlignment="1">
      <alignment horizontal="center"/>
    </xf>
    <xf numFmtId="1" fontId="20" fillId="4" borderId="1" xfId="0" applyNumberFormat="1" applyFont="1" applyFill="1" applyBorder="1" applyAlignment="1">
      <alignment horizontal="center" vertical="center"/>
    </xf>
    <xf numFmtId="2" fontId="20" fillId="4" borderId="1" xfId="0" applyNumberFormat="1" applyFont="1" applyFill="1" applyBorder="1" applyAlignment="1">
      <alignment vertical="center" wrapText="1"/>
    </xf>
    <xf numFmtId="2" fontId="20" fillId="4" borderId="1" xfId="0" applyNumberFormat="1" applyFont="1" applyFill="1" applyBorder="1" applyAlignment="1">
      <alignment horizontal="right" vertical="center"/>
    </xf>
    <xf numFmtId="2" fontId="20" fillId="0" borderId="1" xfId="0" applyNumberFormat="1" applyFont="1" applyBorder="1" applyAlignment="1">
      <alignment vertical="center" wrapText="1"/>
    </xf>
    <xf numFmtId="1" fontId="20" fillId="4" borderId="2" xfId="0" applyNumberFormat="1" applyFont="1" applyFill="1" applyBorder="1" applyAlignment="1">
      <alignment horizontal="center" vertical="center"/>
    </xf>
    <xf numFmtId="0" fontId="42" fillId="0" borderId="2" xfId="0" applyFont="1" applyBorder="1" applyAlignment="1">
      <alignment vertical="center" wrapText="1"/>
    </xf>
    <xf numFmtId="2" fontId="20" fillId="3" borderId="3" xfId="0" applyNumberFormat="1" applyFont="1" applyFill="1" applyBorder="1" applyAlignment="1">
      <alignment vertical="center" wrapText="1"/>
    </xf>
    <xf numFmtId="2" fontId="20" fillId="0" borderId="11" xfId="0" applyNumberFormat="1" applyFont="1" applyBorder="1" applyAlignment="1">
      <alignment vertical="center" wrapText="1"/>
    </xf>
    <xf numFmtId="2" fontId="20" fillId="3" borderId="3" xfId="0" applyNumberFormat="1" applyFont="1" applyFill="1" applyBorder="1" applyAlignment="1">
      <alignment horizontal="center" vertical="center"/>
    </xf>
    <xf numFmtId="2" fontId="20" fillId="3" borderId="14" xfId="0" applyNumberFormat="1" applyFont="1" applyFill="1" applyBorder="1" applyAlignment="1">
      <alignment horizontal="right" vertical="center"/>
    </xf>
    <xf numFmtId="1" fontId="20" fillId="4" borderId="1" xfId="0" applyNumberFormat="1" applyFont="1" applyFill="1" applyBorder="1" applyAlignment="1">
      <alignment horizontal="center" vertical="center" wrapText="1"/>
    </xf>
    <xf numFmtId="2" fontId="17" fillId="0" borderId="9" xfId="0" applyNumberFormat="1" applyFont="1" applyBorder="1" applyAlignment="1">
      <alignment horizontal="center" vertical="center" wrapText="1"/>
    </xf>
    <xf numFmtId="2" fontId="16" fillId="4" borderId="9" xfId="1" applyNumberFormat="1" applyFont="1" applyFill="1" applyBorder="1" applyAlignment="1">
      <alignment horizontal="center" vertical="center" wrapText="1"/>
    </xf>
    <xf numFmtId="2" fontId="20" fillId="4" borderId="9" xfId="1" applyNumberFormat="1" applyFont="1" applyFill="1" applyBorder="1" applyAlignment="1">
      <alignment horizontal="right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2" fontId="16" fillId="4" borderId="1" xfId="1" applyNumberFormat="1" applyFont="1" applyFill="1" applyBorder="1" applyAlignment="1">
      <alignment horizontal="center" vertical="center" wrapText="1"/>
    </xf>
    <xf numFmtId="2" fontId="20" fillId="4" borderId="1" xfId="1" applyNumberFormat="1" applyFont="1" applyFill="1" applyBorder="1" applyAlignment="1">
      <alignment horizontal="right" vertical="center" wrapText="1"/>
    </xf>
    <xf numFmtId="2" fontId="16" fillId="4" borderId="11" xfId="1" applyNumberFormat="1" applyFont="1" applyFill="1" applyBorder="1" applyAlignment="1">
      <alignment horizontal="center" vertical="center" wrapText="1"/>
    </xf>
    <xf numFmtId="2" fontId="17" fillId="0" borderId="11" xfId="0" applyNumberFormat="1" applyFont="1" applyBorder="1" applyAlignment="1">
      <alignment horizontal="center" vertical="center" wrapText="1"/>
    </xf>
    <xf numFmtId="2" fontId="20" fillId="4" borderId="11" xfId="1" applyNumberFormat="1" applyFont="1" applyFill="1" applyBorder="1" applyAlignment="1">
      <alignment horizontal="right" vertical="center" wrapText="1"/>
    </xf>
    <xf numFmtId="2" fontId="17" fillId="0" borderId="9" xfId="0" applyNumberFormat="1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2" fontId="17" fillId="0" borderId="1" xfId="0" applyNumberFormat="1" applyFont="1" applyBorder="1" applyAlignment="1">
      <alignment horizont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1" fontId="17" fillId="4" borderId="2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vertical="center" wrapText="1"/>
    </xf>
    <xf numFmtId="2" fontId="17" fillId="0" borderId="23" xfId="0" applyNumberFormat="1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2" fontId="17" fillId="0" borderId="9" xfId="0" applyNumberFormat="1" applyFont="1" applyBorder="1" applyAlignment="1">
      <alignment vertical="center" wrapText="1"/>
    </xf>
    <xf numFmtId="2" fontId="46" fillId="3" borderId="3" xfId="0" applyNumberFormat="1" applyFont="1" applyFill="1" applyBorder="1" applyAlignment="1">
      <alignment horizontal="center" vertical="center" wrapText="1"/>
    </xf>
    <xf numFmtId="2" fontId="46" fillId="3" borderId="3" xfId="0" applyNumberFormat="1" applyFont="1" applyFill="1" applyBorder="1" applyAlignment="1">
      <alignment vertical="center" wrapText="1"/>
    </xf>
    <xf numFmtId="2" fontId="17" fillId="0" borderId="11" xfId="0" applyNumberFormat="1" applyFont="1" applyBorder="1" applyAlignment="1">
      <alignment vertical="center" wrapText="1"/>
    </xf>
    <xf numFmtId="1" fontId="17" fillId="4" borderId="23" xfId="0" applyNumberFormat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 vertical="center" wrapText="1"/>
    </xf>
    <xf numFmtId="0" fontId="31" fillId="0" borderId="9" xfId="0" applyFont="1" applyBorder="1" applyAlignment="1">
      <alignment vertical="center" wrapText="1"/>
    </xf>
    <xf numFmtId="0" fontId="31" fillId="0" borderId="9" xfId="0" applyFont="1" applyBorder="1" applyAlignment="1">
      <alignment horizontal="center" vertical="center" wrapText="1"/>
    </xf>
    <xf numFmtId="2" fontId="31" fillId="0" borderId="9" xfId="0" applyNumberFormat="1" applyFont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right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right" vertical="center" wrapText="1"/>
    </xf>
    <xf numFmtId="0" fontId="17" fillId="0" borderId="9" xfId="1" applyFont="1" applyFill="1" applyBorder="1" applyAlignment="1">
      <alignment horizontal="left" vertical="center" wrapText="1"/>
    </xf>
    <xf numFmtId="0" fontId="17" fillId="0" borderId="11" xfId="1" applyFont="1" applyFill="1" applyBorder="1" applyAlignment="1">
      <alignment horizontal="center" vertical="center" wrapText="1"/>
    </xf>
    <xf numFmtId="2" fontId="17" fillId="0" borderId="1" xfId="1" applyNumberFormat="1" applyFont="1" applyFill="1" applyBorder="1" applyAlignment="1">
      <alignment horizontal="center" vertical="center" wrapText="1"/>
    </xf>
    <xf numFmtId="2" fontId="17" fillId="0" borderId="11" xfId="1" applyNumberFormat="1" applyFont="1" applyFill="1" applyBorder="1" applyAlignment="1">
      <alignment horizontal="center" vertical="center" wrapText="1"/>
    </xf>
    <xf numFmtId="0" fontId="17" fillId="4" borderId="1" xfId="3" applyFont="1" applyFill="1" applyBorder="1" applyAlignment="1">
      <alignment horizontal="left" vertical="center" wrapText="1"/>
    </xf>
    <xf numFmtId="2" fontId="17" fillId="4" borderId="1" xfId="3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right" vertical="center" wrapText="1"/>
    </xf>
    <xf numFmtId="0" fontId="16" fillId="4" borderId="11" xfId="1" applyFont="1" applyFill="1" applyBorder="1" applyAlignment="1">
      <alignment horizontal="center" vertical="center" wrapText="1"/>
    </xf>
    <xf numFmtId="0" fontId="17" fillId="4" borderId="10" xfId="1" applyFont="1" applyFill="1" applyBorder="1" applyAlignment="1">
      <alignment horizontal="left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vertical="center" wrapText="1"/>
    </xf>
    <xf numFmtId="0" fontId="17" fillId="4" borderId="9" xfId="1" applyFont="1" applyFill="1" applyBorder="1" applyAlignment="1">
      <alignment horizontal="center" vertical="center" wrapText="1"/>
    </xf>
    <xf numFmtId="2" fontId="17" fillId="0" borderId="9" xfId="1" applyNumberFormat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4" borderId="11" xfId="1" applyFont="1" applyFill="1" applyBorder="1" applyAlignment="1">
      <alignment horizontal="center" vertical="center" wrapText="1"/>
    </xf>
    <xf numFmtId="0" fontId="48" fillId="4" borderId="3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2" fontId="6" fillId="0" borderId="14" xfId="0" applyNumberFormat="1" applyFont="1" applyBorder="1" applyAlignment="1">
      <alignment wrapText="1"/>
    </xf>
    <xf numFmtId="0" fontId="49" fillId="0" borderId="4" xfId="0" applyNumberFormat="1" applyFont="1" applyFill="1" applyBorder="1" applyAlignment="1">
      <alignment vertical="center"/>
    </xf>
    <xf numFmtId="0" fontId="42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2" fontId="42" fillId="0" borderId="1" xfId="0" applyNumberFormat="1" applyFont="1" applyBorder="1" applyAlignment="1">
      <alignment horizontal="right" vertical="center" wrapText="1"/>
    </xf>
    <xf numFmtId="2" fontId="42" fillId="0" borderId="14" xfId="0" applyNumberFormat="1" applyFont="1" applyBorder="1" applyAlignment="1">
      <alignment vertical="center"/>
    </xf>
    <xf numFmtId="2" fontId="42" fillId="0" borderId="1" xfId="0" applyNumberFormat="1" applyFont="1" applyBorder="1" applyAlignment="1">
      <alignment vertical="center"/>
    </xf>
    <xf numFmtId="0" fontId="42" fillId="0" borderId="1" xfId="0" applyFont="1" applyFill="1" applyBorder="1" applyAlignment="1">
      <alignment horizontal="center"/>
    </xf>
    <xf numFmtId="0" fontId="42" fillId="0" borderId="1" xfId="0" applyFont="1" applyFill="1" applyBorder="1" applyAlignment="1">
      <alignment horizontal="left"/>
    </xf>
    <xf numFmtId="0" fontId="42" fillId="0" borderId="1" xfId="0" applyFont="1" applyFill="1" applyBorder="1"/>
    <xf numFmtId="0" fontId="42" fillId="0" borderId="9" xfId="0" applyFont="1" applyBorder="1" applyAlignment="1">
      <alignment vertical="center" wrapText="1"/>
    </xf>
    <xf numFmtId="0" fontId="42" fillId="25" borderId="1" xfId="0" applyFont="1" applyFill="1" applyBorder="1" applyAlignment="1">
      <alignment horizontal="left" vertical="center" wrapText="1"/>
    </xf>
    <xf numFmtId="0" fontId="42" fillId="25" borderId="1" xfId="0" applyFont="1" applyFill="1" applyBorder="1" applyAlignment="1">
      <alignment horizontal="center" vertical="center" wrapText="1"/>
    </xf>
    <xf numFmtId="0" fontId="42" fillId="25" borderId="9" xfId="0" applyFont="1" applyFill="1" applyBorder="1" applyAlignment="1">
      <alignment horizontal="left" vertical="center" wrapText="1"/>
    </xf>
    <xf numFmtId="0" fontId="42" fillId="0" borderId="24" xfId="0" applyFont="1" applyBorder="1" applyAlignment="1">
      <alignment horizontal="left"/>
    </xf>
    <xf numFmtId="0" fontId="42" fillId="0" borderId="1" xfId="0" applyFont="1" applyFill="1" applyBorder="1" applyAlignment="1">
      <alignment wrapText="1"/>
    </xf>
    <xf numFmtId="0" fontId="42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/>
    <xf numFmtId="0" fontId="42" fillId="3" borderId="1" xfId="0" applyFont="1" applyFill="1" applyBorder="1" applyAlignment="1">
      <alignment vertical="center" wrapText="1"/>
    </xf>
    <xf numFmtId="2" fontId="42" fillId="3" borderId="1" xfId="0" applyNumberFormat="1" applyFont="1" applyFill="1" applyBorder="1" applyAlignment="1">
      <alignment horizontal="right" vertical="center" wrapText="1"/>
    </xf>
    <xf numFmtId="2" fontId="42" fillId="3" borderId="1" xfId="0" applyNumberFormat="1" applyFont="1" applyFill="1" applyBorder="1" applyAlignment="1">
      <alignment vertical="center"/>
    </xf>
    <xf numFmtId="164" fontId="42" fillId="0" borderId="1" xfId="0" applyNumberFormat="1" applyFont="1" applyFill="1" applyBorder="1" applyAlignment="1" applyProtection="1">
      <alignment horizontal="center" vertical="top"/>
    </xf>
    <xf numFmtId="0" fontId="42" fillId="0" borderId="9" xfId="0" applyFont="1" applyBorder="1" applyAlignment="1">
      <alignment horizontal="left" vertical="center" wrapText="1"/>
    </xf>
    <xf numFmtId="0" fontId="42" fillId="0" borderId="12" xfId="0" applyFont="1" applyBorder="1" applyAlignment="1">
      <alignment horizontal="center" vertical="center" wrapText="1"/>
    </xf>
    <xf numFmtId="43" fontId="42" fillId="0" borderId="9" xfId="5" applyFont="1" applyBorder="1" applyAlignment="1">
      <alignment horizontal="right"/>
    </xf>
    <xf numFmtId="0" fontId="42" fillId="0" borderId="9" xfId="0" applyFont="1" applyBorder="1" applyAlignment="1">
      <alignment vertical="top" wrapText="1"/>
    </xf>
    <xf numFmtId="0" fontId="42" fillId="0" borderId="12" xfId="0" applyFont="1" applyBorder="1" applyAlignment="1">
      <alignment horizontal="center"/>
    </xf>
    <xf numFmtId="43" fontId="42" fillId="0" borderId="1" xfId="5" applyFont="1" applyBorder="1" applyAlignment="1">
      <alignment horizontal="right"/>
    </xf>
    <xf numFmtId="164" fontId="42" fillId="0" borderId="2" xfId="0" applyNumberFormat="1" applyFont="1" applyFill="1" applyBorder="1" applyAlignment="1" applyProtection="1">
      <alignment horizontal="center" vertical="top"/>
    </xf>
    <xf numFmtId="0" fontId="42" fillId="0" borderId="1" xfId="0" applyFont="1" applyBorder="1" applyAlignment="1">
      <alignment vertical="top" wrapText="1"/>
    </xf>
    <xf numFmtId="0" fontId="42" fillId="0" borderId="2" xfId="0" applyFont="1" applyBorder="1" applyAlignment="1">
      <alignment horizontal="center"/>
    </xf>
    <xf numFmtId="164" fontId="42" fillId="0" borderId="9" xfId="0" applyNumberFormat="1" applyFont="1" applyFill="1" applyBorder="1" applyAlignment="1" applyProtection="1">
      <alignment horizontal="center" vertical="top"/>
    </xf>
    <xf numFmtId="0" fontId="57" fillId="3" borderId="10" xfId="0" applyFont="1" applyFill="1" applyBorder="1" applyAlignment="1">
      <alignment horizontal="center" vertical="center" wrapText="1"/>
    </xf>
    <xf numFmtId="0" fontId="57" fillId="3" borderId="9" xfId="0" applyFont="1" applyFill="1" applyBorder="1" applyAlignment="1">
      <alignment horizontal="left" vertical="center" wrapText="1"/>
    </xf>
    <xf numFmtId="0" fontId="57" fillId="3" borderId="12" xfId="0" applyFont="1" applyFill="1" applyBorder="1" applyAlignment="1">
      <alignment horizontal="center" vertical="center" wrapText="1"/>
    </xf>
    <xf numFmtId="43" fontId="57" fillId="3" borderId="9" xfId="5" applyFont="1" applyFill="1" applyBorder="1" applyAlignment="1">
      <alignment horizontal="center" vertical="center" wrapText="1"/>
    </xf>
    <xf numFmtId="43" fontId="22" fillId="3" borderId="9" xfId="5" applyFont="1" applyFill="1" applyBorder="1"/>
    <xf numFmtId="0" fontId="57" fillId="3" borderId="11" xfId="0" applyFont="1" applyFill="1" applyBorder="1" applyAlignment="1">
      <alignment horizontal="center" vertical="center" wrapText="1"/>
    </xf>
    <xf numFmtId="43" fontId="57" fillId="3" borderId="1" xfId="5" applyFont="1" applyFill="1" applyBorder="1" applyAlignment="1">
      <alignment horizontal="center" vertical="center" wrapText="1"/>
    </xf>
    <xf numFmtId="43" fontId="22" fillId="3" borderId="1" xfId="5" applyFont="1" applyFill="1" applyBorder="1"/>
    <xf numFmtId="164" fontId="57" fillId="3" borderId="23" xfId="0" applyNumberFormat="1" applyFont="1" applyFill="1" applyBorder="1" applyAlignment="1" applyProtection="1">
      <alignment horizontal="center" vertical="center" wrapText="1"/>
    </xf>
    <xf numFmtId="0" fontId="42" fillId="3" borderId="12" xfId="0" applyFont="1" applyFill="1" applyBorder="1" applyAlignment="1">
      <alignment horizontal="center"/>
    </xf>
    <xf numFmtId="43" fontId="42" fillId="3" borderId="1" xfId="5" applyFont="1" applyFill="1" applyBorder="1" applyAlignment="1">
      <alignment horizontal="right"/>
    </xf>
    <xf numFmtId="164" fontId="57" fillId="3" borderId="1" xfId="0" applyNumberFormat="1" applyFont="1" applyFill="1" applyBorder="1" applyAlignment="1" applyProtection="1">
      <alignment horizontal="center" vertical="center" wrapText="1"/>
    </xf>
    <xf numFmtId="0" fontId="57" fillId="3" borderId="1" xfId="0" applyFont="1" applyFill="1" applyBorder="1" applyAlignment="1">
      <alignment horizontal="left" vertical="center" wrapText="1"/>
    </xf>
    <xf numFmtId="0" fontId="57" fillId="3" borderId="1" xfId="0" applyFont="1" applyFill="1" applyBorder="1" applyAlignment="1">
      <alignment horizontal="center"/>
    </xf>
    <xf numFmtId="43" fontId="57" fillId="3" borderId="1" xfId="5" applyFont="1" applyFill="1" applyBorder="1" applyAlignment="1">
      <alignment horizontal="right"/>
    </xf>
    <xf numFmtId="49" fontId="20" fillId="0" borderId="9" xfId="7" applyNumberFormat="1" applyFont="1" applyFill="1" applyBorder="1" applyAlignment="1">
      <alignment horizontal="center" vertical="center"/>
    </xf>
    <xf numFmtId="0" fontId="20" fillId="4" borderId="9" xfId="7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2" fontId="17" fillId="0" borderId="9" xfId="0" applyNumberFormat="1" applyFont="1" applyFill="1" applyBorder="1" applyAlignment="1">
      <alignment horizontal="right" vertical="center"/>
    </xf>
    <xf numFmtId="2" fontId="17" fillId="4" borderId="9" xfId="0" applyNumberFormat="1" applyFont="1" applyFill="1" applyBorder="1" applyAlignment="1">
      <alignment vertical="center"/>
    </xf>
    <xf numFmtId="0" fontId="20" fillId="4" borderId="1" xfId="7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right" vertical="center"/>
    </xf>
    <xf numFmtId="2" fontId="17" fillId="4" borderId="1" xfId="0" applyNumberFormat="1" applyFont="1" applyFill="1" applyBorder="1" applyAlignment="1">
      <alignment vertical="center"/>
    </xf>
    <xf numFmtId="0" fontId="20" fillId="4" borderId="11" xfId="7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2" fontId="17" fillId="0" borderId="11" xfId="0" applyNumberFormat="1" applyFont="1" applyFill="1" applyBorder="1" applyAlignment="1">
      <alignment horizontal="right" vertical="center"/>
    </xf>
    <xf numFmtId="2" fontId="17" fillId="4" borderId="11" xfId="0" applyNumberFormat="1" applyFont="1" applyFill="1" applyBorder="1" applyAlignment="1">
      <alignment vertical="center"/>
    </xf>
    <xf numFmtId="0" fontId="20" fillId="8" borderId="2" xfId="7" applyFont="1" applyFill="1" applyBorder="1" applyAlignment="1">
      <alignment horizontal="center" vertical="center"/>
    </xf>
    <xf numFmtId="0" fontId="21" fillId="8" borderId="2" xfId="1" applyFont="1" applyFill="1" applyBorder="1" applyAlignment="1">
      <alignment horizontal="left" vertical="center" wrapText="1"/>
    </xf>
    <xf numFmtId="0" fontId="41" fillId="8" borderId="3" xfId="7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2" fontId="17" fillId="8" borderId="3" xfId="0" applyNumberFormat="1" applyFont="1" applyFill="1" applyBorder="1" applyAlignment="1">
      <alignment horizontal="right" vertical="center"/>
    </xf>
    <xf numFmtId="2" fontId="21" fillId="8" borderId="14" xfId="0" applyNumberFormat="1" applyFont="1" applyFill="1" applyBorder="1" applyAlignment="1">
      <alignment vertical="center"/>
    </xf>
    <xf numFmtId="49" fontId="20" fillId="4" borderId="1" xfId="7" applyNumberFormat="1" applyFont="1" applyFill="1" applyBorder="1" applyAlignment="1">
      <alignment horizontal="center" vertical="center"/>
    </xf>
    <xf numFmtId="49" fontId="20" fillId="4" borderId="11" xfId="7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right" vertical="center" wrapText="1"/>
    </xf>
    <xf numFmtId="0" fontId="20" fillId="0" borderId="9" xfId="0" applyFont="1" applyBorder="1" applyAlignment="1">
      <alignment horizontal="justify" vertical="center" wrapText="1"/>
    </xf>
    <xf numFmtId="0" fontId="20" fillId="0" borderId="9" xfId="0" applyFont="1" applyBorder="1" applyAlignment="1">
      <alignment horizontal="center" vertical="center" wrapText="1"/>
    </xf>
    <xf numFmtId="1" fontId="20" fillId="0" borderId="9" xfId="6" applyNumberFormat="1" applyFont="1" applyFill="1" applyBorder="1" applyAlignment="1">
      <alignment horizontal="center" vertical="center" wrapText="1"/>
    </xf>
    <xf numFmtId="2" fontId="20" fillId="0" borderId="9" xfId="7" applyNumberFormat="1" applyFont="1" applyFill="1" applyBorder="1" applyAlignment="1">
      <alignment horizontal="right" vertical="center" wrapText="1"/>
    </xf>
    <xf numFmtId="2" fontId="20" fillId="0" borderId="9" xfId="0" applyNumberFormat="1" applyFont="1" applyFill="1" applyBorder="1" applyAlignment="1">
      <alignment horizontal="right" vertical="center" wrapText="1"/>
    </xf>
    <xf numFmtId="0" fontId="20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center" vertical="center" wrapText="1"/>
    </xf>
    <xf numFmtId="1" fontId="20" fillId="0" borderId="1" xfId="6" applyNumberFormat="1" applyFont="1" applyFill="1" applyBorder="1" applyAlignment="1">
      <alignment horizontal="center" vertical="center" wrapText="1"/>
    </xf>
    <xf numFmtId="2" fontId="20" fillId="0" borderId="1" xfId="7" applyNumberFormat="1" applyFont="1" applyFill="1" applyBorder="1" applyAlignment="1">
      <alignment horizontal="right" vertical="center" wrapText="1"/>
    </xf>
    <xf numFmtId="2" fontId="17" fillId="0" borderId="10" xfId="0" applyNumberFormat="1" applyFont="1" applyFill="1" applyBorder="1" applyAlignment="1">
      <alignment horizontal="right" vertical="center"/>
    </xf>
    <xf numFmtId="0" fontId="20" fillId="4" borderId="1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justify" vertical="center" wrapText="1"/>
    </xf>
    <xf numFmtId="0" fontId="20" fillId="0" borderId="11" xfId="0" applyFont="1" applyBorder="1" applyAlignment="1">
      <alignment horizontal="center" vertical="center" wrapText="1"/>
    </xf>
    <xf numFmtId="1" fontId="20" fillId="0" borderId="11" xfId="6" applyNumberFormat="1" applyFont="1" applyFill="1" applyBorder="1" applyAlignment="1">
      <alignment horizontal="center" vertical="center" wrapText="1"/>
    </xf>
    <xf numFmtId="49" fontId="20" fillId="0" borderId="11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left" vertical="center" wrapText="1"/>
    </xf>
    <xf numFmtId="2" fontId="20" fillId="0" borderId="11" xfId="7" applyNumberFormat="1" applyFont="1" applyFill="1" applyBorder="1" applyAlignment="1">
      <alignment horizontal="right" vertical="center" wrapText="1"/>
    </xf>
    <xf numFmtId="2" fontId="20" fillId="0" borderId="10" xfId="0" applyNumberFormat="1" applyFont="1" applyFill="1" applyBorder="1" applyAlignment="1">
      <alignment horizontal="right" vertical="center" wrapText="1"/>
    </xf>
    <xf numFmtId="1" fontId="20" fillId="3" borderId="12" xfId="7" applyNumberFormat="1" applyFont="1" applyFill="1" applyBorder="1" applyAlignment="1">
      <alignment horizontal="center" vertical="center"/>
    </xf>
    <xf numFmtId="0" fontId="21" fillId="3" borderId="12" xfId="1" applyFont="1" applyFill="1" applyBorder="1" applyAlignment="1">
      <alignment horizontal="left" wrapText="1"/>
    </xf>
    <xf numFmtId="0" fontId="41" fillId="3" borderId="4" xfId="7" applyFont="1" applyFill="1" applyBorder="1" applyAlignment="1">
      <alignment horizontal="center" vertical="center"/>
    </xf>
    <xf numFmtId="0" fontId="41" fillId="3" borderId="4" xfId="0" applyFont="1" applyFill="1" applyBorder="1" applyAlignment="1">
      <alignment horizontal="center" vertical="top"/>
    </xf>
    <xf numFmtId="0" fontId="17" fillId="3" borderId="4" xfId="0" applyFont="1" applyFill="1" applyBorder="1"/>
    <xf numFmtId="2" fontId="21" fillId="3" borderId="24" xfId="0" applyNumberFormat="1" applyFont="1" applyFill="1" applyBorder="1"/>
    <xf numFmtId="2" fontId="17" fillId="3" borderId="6" xfId="0" applyNumberFormat="1" applyFont="1" applyFill="1" applyBorder="1" applyAlignment="1">
      <alignment horizontal="right" vertical="center"/>
    </xf>
    <xf numFmtId="49" fontId="41" fillId="3" borderId="29" xfId="0" applyNumberFormat="1" applyFont="1" applyFill="1" applyBorder="1" applyAlignment="1">
      <alignment horizontal="center" vertical="center" wrapText="1"/>
    </xf>
    <xf numFmtId="0" fontId="41" fillId="3" borderId="5" xfId="0" applyFont="1" applyFill="1" applyBorder="1" applyAlignment="1">
      <alignment horizontal="left" vertical="center" wrapText="1"/>
    </xf>
    <xf numFmtId="0" fontId="41" fillId="3" borderId="6" xfId="0" applyFont="1" applyFill="1" applyBorder="1" applyAlignment="1">
      <alignment horizontal="center" vertical="center" wrapText="1"/>
    </xf>
    <xf numFmtId="2" fontId="59" fillId="3" borderId="6" xfId="0" applyNumberFormat="1" applyFont="1" applyFill="1" applyBorder="1" applyAlignment="1">
      <alignment horizontal="center" vertical="center" wrapText="1"/>
    </xf>
    <xf numFmtId="2" fontId="21" fillId="3" borderId="27" xfId="0" applyNumberFormat="1" applyFont="1" applyFill="1" applyBorder="1" applyAlignment="1">
      <alignment vertical="center"/>
    </xf>
    <xf numFmtId="49" fontId="41" fillId="3" borderId="2" xfId="0" applyNumberFormat="1" applyFont="1" applyFill="1" applyBorder="1" applyAlignment="1">
      <alignment horizontal="right" vertical="center" wrapText="1"/>
    </xf>
    <xf numFmtId="0" fontId="41" fillId="3" borderId="2" xfId="0" applyFont="1" applyFill="1" applyBorder="1" applyAlignment="1">
      <alignment vertical="center" wrapText="1"/>
    </xf>
    <xf numFmtId="0" fontId="41" fillId="3" borderId="3" xfId="0" applyFont="1" applyFill="1" applyBorder="1" applyAlignment="1">
      <alignment vertical="center" wrapText="1"/>
    </xf>
    <xf numFmtId="1" fontId="59" fillId="3" borderId="3" xfId="0" applyNumberFormat="1" applyFont="1" applyFill="1" applyBorder="1" applyAlignment="1">
      <alignment horizontal="center" vertical="center" wrapText="1"/>
    </xf>
    <xf numFmtId="2" fontId="59" fillId="3" borderId="3" xfId="0" applyNumberFormat="1" applyFont="1" applyFill="1" applyBorder="1" applyAlignment="1">
      <alignment horizontal="right" vertical="center" wrapText="1"/>
    </xf>
    <xf numFmtId="2" fontId="41" fillId="3" borderId="14" xfId="0" applyNumberFormat="1" applyFont="1" applyFill="1" applyBorder="1" applyAlignment="1">
      <alignment horizontal="right" vertical="center" wrapText="1"/>
    </xf>
    <xf numFmtId="2" fontId="17" fillId="4" borderId="9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left" vertical="center" wrapText="1"/>
    </xf>
    <xf numFmtId="0" fontId="20" fillId="0" borderId="1" xfId="2" applyFont="1" applyFill="1" applyBorder="1" applyAlignment="1">
      <alignment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2" fontId="22" fillId="4" borderId="1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  <protection locked="0"/>
    </xf>
    <xf numFmtId="2" fontId="17" fillId="4" borderId="1" xfId="0" applyNumberFormat="1" applyFont="1" applyFill="1" applyBorder="1" applyAlignment="1">
      <alignment horizontal="left" vertical="center" wrapText="1"/>
    </xf>
    <xf numFmtId="2" fontId="17" fillId="4" borderId="22" xfId="0" applyNumberFormat="1" applyFont="1" applyFill="1" applyBorder="1" applyAlignment="1">
      <alignment horizontal="left" vertical="center" wrapText="1"/>
    </xf>
    <xf numFmtId="2" fontId="17" fillId="4" borderId="1" xfId="1" applyNumberFormat="1" applyFont="1" applyFill="1" applyBorder="1" applyAlignment="1">
      <alignment horizontal="right" vertical="center" wrapText="1"/>
    </xf>
    <xf numFmtId="0" fontId="17" fillId="4" borderId="1" xfId="1" applyFont="1" applyFill="1" applyBorder="1" applyAlignment="1">
      <alignment horizontal="center" wrapText="1"/>
    </xf>
    <xf numFmtId="2" fontId="17" fillId="4" borderId="1" xfId="1" applyNumberFormat="1" applyFont="1" applyFill="1" applyBorder="1" applyAlignment="1">
      <alignment horizontal="center" wrapText="1"/>
    </xf>
    <xf numFmtId="2" fontId="17" fillId="4" borderId="1" xfId="1" applyNumberFormat="1" applyFont="1" applyFill="1" applyBorder="1" applyAlignment="1">
      <alignment horizontal="right" wrapText="1"/>
    </xf>
    <xf numFmtId="0" fontId="17" fillId="4" borderId="9" xfId="1" applyFont="1" applyFill="1" applyBorder="1" applyAlignment="1">
      <alignment horizontal="center" wrapText="1"/>
    </xf>
    <xf numFmtId="2" fontId="16" fillId="4" borderId="1" xfId="1" applyNumberFormat="1" applyFont="1" applyFill="1" applyBorder="1" applyAlignment="1">
      <alignment horizontal="right" vertical="center" wrapText="1"/>
    </xf>
    <xf numFmtId="0" fontId="20" fillId="3" borderId="9" xfId="1" applyFont="1" applyFill="1" applyBorder="1" applyAlignment="1">
      <alignment vertical="center"/>
    </xf>
    <xf numFmtId="0" fontId="20" fillId="3" borderId="12" xfId="1" applyFont="1" applyFill="1" applyBorder="1" applyAlignment="1">
      <alignment vertical="center" wrapText="1"/>
    </xf>
    <xf numFmtId="0" fontId="20" fillId="3" borderId="4" xfId="1" applyFont="1" applyFill="1" applyBorder="1" applyAlignment="1">
      <alignment vertical="center"/>
    </xf>
    <xf numFmtId="2" fontId="20" fillId="3" borderId="4" xfId="1" applyNumberFormat="1" applyFont="1" applyFill="1" applyBorder="1" applyAlignment="1">
      <alignment vertical="center"/>
    </xf>
    <xf numFmtId="2" fontId="20" fillId="3" borderId="24" xfId="1" applyNumberFormat="1" applyFont="1" applyFill="1" applyBorder="1" applyAlignment="1">
      <alignment vertical="center"/>
    </xf>
    <xf numFmtId="0" fontId="20" fillId="3" borderId="1" xfId="1" applyFont="1" applyFill="1" applyBorder="1" applyAlignment="1">
      <alignment vertical="center"/>
    </xf>
    <xf numFmtId="0" fontId="20" fillId="3" borderId="2" xfId="1" applyFont="1" applyFill="1" applyBorder="1" applyAlignment="1">
      <alignment vertical="center" wrapText="1"/>
    </xf>
    <xf numFmtId="0" fontId="20" fillId="3" borderId="3" xfId="1" applyFont="1" applyFill="1" applyBorder="1" applyAlignment="1">
      <alignment horizontal="center" vertical="center"/>
    </xf>
    <xf numFmtId="2" fontId="20" fillId="3" borderId="3" xfId="1" applyNumberFormat="1" applyFont="1" applyFill="1" applyBorder="1" applyAlignment="1">
      <alignment vertical="center"/>
    </xf>
    <xf numFmtId="2" fontId="20" fillId="3" borderId="14" xfId="1" applyNumberFormat="1" applyFont="1" applyFill="1" applyBorder="1" applyAlignment="1">
      <alignment vertical="center"/>
    </xf>
    <xf numFmtId="0" fontId="20" fillId="3" borderId="2" xfId="1" applyFont="1" applyFill="1" applyBorder="1" applyAlignment="1">
      <alignment vertical="center"/>
    </xf>
    <xf numFmtId="1" fontId="20" fillId="3" borderId="3" xfId="1" applyNumberFormat="1" applyFont="1" applyFill="1" applyBorder="1" applyAlignment="1">
      <alignment vertical="center"/>
    </xf>
    <xf numFmtId="0" fontId="15" fillId="3" borderId="2" xfId="1" applyFont="1" applyFill="1" applyBorder="1" applyAlignment="1">
      <alignment horizontal="left" wrapText="1"/>
    </xf>
    <xf numFmtId="0" fontId="16" fillId="3" borderId="9" xfId="1" applyFont="1" applyFill="1" applyBorder="1" applyAlignment="1">
      <alignment horizontal="center"/>
    </xf>
    <xf numFmtId="0" fontId="16" fillId="3" borderId="12" xfId="1" applyFont="1" applyFill="1" applyBorder="1" applyAlignment="1">
      <alignment horizontal="left" wrapText="1"/>
    </xf>
    <xf numFmtId="0" fontId="16" fillId="3" borderId="4" xfId="1" applyFont="1" applyFill="1" applyBorder="1" applyAlignment="1">
      <alignment horizontal="center"/>
    </xf>
    <xf numFmtId="2" fontId="16" fillId="3" borderId="4" xfId="1" applyNumberFormat="1" applyFont="1" applyFill="1" applyBorder="1" applyAlignment="1">
      <alignment horizontal="center"/>
    </xf>
    <xf numFmtId="2" fontId="16" fillId="3" borderId="24" xfId="1" applyNumberFormat="1" applyFont="1" applyFill="1" applyBorder="1" applyAlignment="1">
      <alignment horizontal="center"/>
    </xf>
    <xf numFmtId="0" fontId="20" fillId="3" borderId="1" xfId="1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vertical="center" wrapText="1"/>
    </xf>
    <xf numFmtId="0" fontId="20" fillId="3" borderId="3" xfId="0" applyFont="1" applyFill="1" applyBorder="1" applyAlignment="1">
      <alignment horizontal="center" vertical="center"/>
    </xf>
    <xf numFmtId="0" fontId="20" fillId="3" borderId="2" xfId="2" applyFont="1" applyFill="1" applyBorder="1" applyAlignment="1">
      <alignment vertical="center" wrapText="1"/>
    </xf>
    <xf numFmtId="2" fontId="20" fillId="3" borderId="3" xfId="1" applyNumberFormat="1" applyFont="1" applyFill="1" applyBorder="1" applyAlignment="1">
      <alignment horizontal="center" vertical="center"/>
    </xf>
    <xf numFmtId="0" fontId="20" fillId="3" borderId="3" xfId="1" applyFont="1" applyFill="1" applyBorder="1" applyAlignment="1">
      <alignment horizontal="left" vertical="center" wrapText="1"/>
    </xf>
    <xf numFmtId="0" fontId="20" fillId="3" borderId="3" xfId="1" applyFont="1" applyFill="1" applyBorder="1" applyAlignment="1">
      <alignment vertical="center"/>
    </xf>
    <xf numFmtId="0" fontId="20" fillId="3" borderId="1" xfId="0" applyFont="1" applyFill="1" applyBorder="1" applyAlignment="1">
      <alignment horizontal="center" vertical="center"/>
    </xf>
    <xf numFmtId="0" fontId="42" fillId="3" borderId="3" xfId="0" applyFont="1" applyFill="1" applyBorder="1" applyAlignment="1">
      <alignment vertical="center" wrapText="1"/>
    </xf>
    <xf numFmtId="2" fontId="20" fillId="3" borderId="14" xfId="0" applyNumberFormat="1" applyFont="1" applyFill="1" applyBorder="1" applyAlignment="1">
      <alignment horizontal="center" vertical="center"/>
    </xf>
    <xf numFmtId="0" fontId="16" fillId="16" borderId="1" xfId="1" applyFont="1" applyFill="1" applyBorder="1" applyAlignment="1">
      <alignment vertical="center"/>
    </xf>
    <xf numFmtId="0" fontId="33" fillId="16" borderId="1" xfId="1" applyFont="1" applyFill="1" applyBorder="1" applyAlignment="1">
      <alignment vertical="center" wrapText="1"/>
    </xf>
    <xf numFmtId="0" fontId="31" fillId="16" borderId="1" xfId="1" applyFont="1" applyFill="1" applyBorder="1" applyAlignment="1">
      <alignment horizontal="center" vertical="center"/>
    </xf>
    <xf numFmtId="2" fontId="31" fillId="16" borderId="1" xfId="1" applyNumberFormat="1" applyFont="1" applyFill="1" applyBorder="1" applyAlignment="1">
      <alignment vertical="center"/>
    </xf>
    <xf numFmtId="2" fontId="33" fillId="16" borderId="1" xfId="1" applyNumberFormat="1" applyFont="1" applyFill="1" applyBorder="1" applyAlignment="1">
      <alignment vertical="center"/>
    </xf>
    <xf numFmtId="0" fontId="20" fillId="16" borderId="1" xfId="0" applyFont="1" applyFill="1" applyBorder="1" applyAlignment="1">
      <alignment horizontal="center" vertical="center"/>
    </xf>
    <xf numFmtId="0" fontId="34" fillId="16" borderId="1" xfId="0" applyFont="1" applyFill="1" applyBorder="1" applyAlignment="1">
      <alignment vertical="center" wrapText="1"/>
    </xf>
    <xf numFmtId="0" fontId="31" fillId="16" borderId="1" xfId="0" applyFont="1" applyFill="1" applyBorder="1" applyAlignment="1">
      <alignment horizontal="center"/>
    </xf>
    <xf numFmtId="2" fontId="31" fillId="16" borderId="1" xfId="1" applyNumberFormat="1" applyFont="1" applyFill="1" applyBorder="1" applyAlignment="1">
      <alignment horizontal="center"/>
    </xf>
    <xf numFmtId="2" fontId="33" fillId="16" borderId="1" xfId="0" applyNumberFormat="1" applyFont="1" applyFill="1" applyBorder="1" applyAlignment="1">
      <alignment horizontal="right"/>
    </xf>
    <xf numFmtId="0" fontId="17" fillId="3" borderId="1" xfId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2" fontId="17" fillId="3" borderId="3" xfId="1" applyNumberFormat="1" applyFont="1" applyFill="1" applyBorder="1" applyAlignment="1">
      <alignment horizontal="center" vertical="center"/>
    </xf>
    <xf numFmtId="2" fontId="17" fillId="3" borderId="14" xfId="1" applyNumberFormat="1" applyFont="1" applyFill="1" applyBorder="1" applyAlignment="1">
      <alignment horizontal="right" vertical="center"/>
    </xf>
    <xf numFmtId="0" fontId="16" fillId="3" borderId="4" xfId="1" applyFont="1" applyFill="1" applyBorder="1" applyAlignment="1"/>
    <xf numFmtId="2" fontId="16" fillId="3" borderId="24" xfId="1" applyNumberFormat="1" applyFont="1" applyFill="1" applyBorder="1" applyAlignment="1"/>
    <xf numFmtId="0" fontId="17" fillId="3" borderId="11" xfId="1" applyFont="1" applyFill="1" applyBorder="1" applyAlignment="1">
      <alignment horizontal="center"/>
    </xf>
    <xf numFmtId="0" fontId="17" fillId="3" borderId="1" xfId="1" applyFont="1" applyFill="1" applyBorder="1" applyAlignment="1">
      <alignment horizontal="center"/>
    </xf>
    <xf numFmtId="0" fontId="17" fillId="3" borderId="2" xfId="1" applyFont="1" applyFill="1" applyBorder="1" applyAlignment="1">
      <alignment horizontal="left" wrapText="1"/>
    </xf>
    <xf numFmtId="0" fontId="17" fillId="3" borderId="3" xfId="0" applyFont="1" applyFill="1" applyBorder="1" applyAlignment="1">
      <alignment horizontal="center"/>
    </xf>
    <xf numFmtId="2" fontId="17" fillId="3" borderId="3" xfId="1" applyNumberFormat="1" applyFont="1" applyFill="1" applyBorder="1" applyAlignment="1">
      <alignment horizontal="center"/>
    </xf>
    <xf numFmtId="2" fontId="17" fillId="3" borderId="14" xfId="1" applyNumberFormat="1" applyFont="1" applyFill="1" applyBorder="1" applyAlignment="1"/>
    <xf numFmtId="0" fontId="37" fillId="3" borderId="1" xfId="1" applyFont="1" applyFill="1" applyBorder="1" applyAlignment="1">
      <alignment horizontal="center"/>
    </xf>
    <xf numFmtId="0" fontId="37" fillId="3" borderId="2" xfId="0" applyFont="1" applyFill="1" applyBorder="1" applyAlignment="1">
      <alignment wrapText="1"/>
    </xf>
    <xf numFmtId="0" fontId="37" fillId="3" borderId="3" xfId="0" applyFont="1" applyFill="1" applyBorder="1" applyAlignment="1">
      <alignment horizontal="center"/>
    </xf>
    <xf numFmtId="2" fontId="37" fillId="3" borderId="3" xfId="1" applyNumberFormat="1" applyFont="1" applyFill="1" applyBorder="1" applyAlignment="1">
      <alignment horizontal="center"/>
    </xf>
    <xf numFmtId="2" fontId="37" fillId="3" borderId="14" xfId="1" applyNumberFormat="1" applyFont="1" applyFill="1" applyBorder="1" applyAlignment="1"/>
    <xf numFmtId="2" fontId="17" fillId="3" borderId="1" xfId="1" applyNumberFormat="1" applyFont="1" applyFill="1" applyBorder="1" applyAlignment="1"/>
    <xf numFmtId="0" fontId="17" fillId="3" borderId="1" xfId="1" applyFont="1" applyFill="1" applyBorder="1" applyAlignment="1">
      <alignment horizontal="center" wrapText="1"/>
    </xf>
    <xf numFmtId="0" fontId="17" fillId="3" borderId="14" xfId="1" applyFont="1" applyFill="1" applyBorder="1" applyAlignment="1">
      <alignment horizontal="right"/>
    </xf>
    <xf numFmtId="0" fontId="34" fillId="16" borderId="1" xfId="0" applyFont="1" applyFill="1" applyBorder="1" applyAlignment="1">
      <alignment vertical="center"/>
    </xf>
    <xf numFmtId="2" fontId="34" fillId="16" borderId="1" xfId="0" applyNumberFormat="1" applyFont="1" applyFill="1" applyBorder="1" applyAlignment="1">
      <alignment vertical="center"/>
    </xf>
    <xf numFmtId="0" fontId="6" fillId="16" borderId="2" xfId="0" applyFont="1" applyFill="1" applyBorder="1"/>
    <xf numFmtId="0" fontId="6" fillId="16" borderId="3" xfId="0" applyFont="1" applyFill="1" applyBorder="1" applyAlignment="1">
      <alignment wrapText="1"/>
    </xf>
    <xf numFmtId="0" fontId="6" fillId="16" borderId="3" xfId="0" applyFont="1" applyFill="1" applyBorder="1" applyAlignment="1">
      <alignment horizontal="center"/>
    </xf>
    <xf numFmtId="2" fontId="6" fillId="16" borderId="3" xfId="0" applyNumberFormat="1" applyFont="1" applyFill="1" applyBorder="1" applyAlignment="1">
      <alignment horizontal="center"/>
    </xf>
    <xf numFmtId="2" fontId="6" fillId="16" borderId="3" xfId="0" applyNumberFormat="1" applyFont="1" applyFill="1" applyBorder="1" applyAlignment="1">
      <alignment horizontal="center" wrapText="1"/>
    </xf>
    <xf numFmtId="1" fontId="41" fillId="3" borderId="9" xfId="1" applyNumberFormat="1" applyFont="1" applyFill="1" applyBorder="1" applyAlignment="1">
      <alignment horizontal="center" vertical="center" wrapText="1"/>
    </xf>
    <xf numFmtId="1" fontId="41" fillId="3" borderId="4" xfId="1" applyNumberFormat="1" applyFont="1" applyFill="1" applyBorder="1" applyAlignment="1">
      <alignment horizontal="left" vertical="center" wrapText="1"/>
    </xf>
    <xf numFmtId="1" fontId="20" fillId="3" borderId="4" xfId="1" applyNumberFormat="1" applyFont="1" applyFill="1" applyBorder="1" applyAlignment="1">
      <alignment horizontal="center" vertical="center" wrapText="1"/>
    </xf>
    <xf numFmtId="1" fontId="41" fillId="3" borderId="24" xfId="1" applyNumberFormat="1" applyFont="1" applyFill="1" applyBorder="1" applyAlignment="1">
      <alignment horizontal="center" vertical="center" wrapText="1"/>
    </xf>
    <xf numFmtId="1" fontId="41" fillId="3" borderId="12" xfId="0" applyNumberFormat="1" applyFont="1" applyFill="1" applyBorder="1" applyAlignment="1">
      <alignment horizontal="center" vertical="center"/>
    </xf>
    <xf numFmtId="1" fontId="41" fillId="3" borderId="3" xfId="1" applyNumberFormat="1" applyFont="1" applyFill="1" applyBorder="1" applyAlignment="1">
      <alignment horizontal="left" vertical="center" wrapText="1"/>
    </xf>
    <xf numFmtId="1" fontId="41" fillId="3" borderId="14" xfId="1" applyNumberFormat="1" applyFont="1" applyFill="1" applyBorder="1" applyAlignment="1">
      <alignment horizontal="right" vertical="center" wrapText="1"/>
    </xf>
    <xf numFmtId="0" fontId="15" fillId="3" borderId="1" xfId="1" applyFont="1" applyFill="1" applyBorder="1" applyAlignment="1">
      <alignment horizontal="left" wrapText="1"/>
    </xf>
    <xf numFmtId="0" fontId="16" fillId="3" borderId="1" xfId="1" applyFont="1" applyFill="1" applyBorder="1" applyAlignment="1">
      <alignment horizontal="center"/>
    </xf>
    <xf numFmtId="2" fontId="16" fillId="3" borderId="1" xfId="1" applyNumberFormat="1" applyFont="1" applyFill="1" applyBorder="1" applyAlignment="1">
      <alignment horizontal="center"/>
    </xf>
    <xf numFmtId="2" fontId="20" fillId="3" borderId="1" xfId="1" applyNumberFormat="1" applyFont="1" applyFill="1" applyBorder="1" applyAlignment="1">
      <alignment horizontal="center" vertical="center" wrapText="1"/>
    </xf>
    <xf numFmtId="2" fontId="41" fillId="3" borderId="1" xfId="1" applyNumberFormat="1" applyFont="1" applyFill="1" applyBorder="1" applyAlignment="1">
      <alignment horizontal="right" vertical="center" wrapText="1"/>
    </xf>
    <xf numFmtId="2" fontId="41" fillId="3" borderId="12" xfId="0" applyNumberFormat="1" applyFont="1" applyFill="1" applyBorder="1" applyAlignment="1">
      <alignment vertical="center" wrapText="1"/>
    </xf>
    <xf numFmtId="2" fontId="41" fillId="3" borderId="4" xfId="0" applyNumberFormat="1" applyFont="1" applyFill="1" applyBorder="1" applyAlignment="1">
      <alignment horizontal="center" vertical="center"/>
    </xf>
    <xf numFmtId="2" fontId="41" fillId="3" borderId="4" xfId="0" applyNumberFormat="1" applyFont="1" applyFill="1" applyBorder="1" applyAlignment="1">
      <alignment vertical="center"/>
    </xf>
    <xf numFmtId="2" fontId="46" fillId="3" borderId="4" xfId="0" applyNumberFormat="1" applyFont="1" applyFill="1" applyBorder="1" applyAlignment="1">
      <alignment horizontal="center" vertical="center"/>
    </xf>
    <xf numFmtId="2" fontId="20" fillId="3" borderId="4" xfId="0" applyNumberFormat="1" applyFont="1" applyFill="1" applyBorder="1" applyAlignment="1">
      <alignment horizontal="center" vertical="center"/>
    </xf>
    <xf numFmtId="0" fontId="47" fillId="3" borderId="12" xfId="0" applyFont="1" applyFill="1" applyBorder="1"/>
    <xf numFmtId="0" fontId="47" fillId="3" borderId="4" xfId="0" applyFont="1" applyFill="1" applyBorder="1" applyAlignment="1">
      <alignment horizontal="center" vertical="center"/>
    </xf>
    <xf numFmtId="2" fontId="50" fillId="16" borderId="1" xfId="0" applyNumberFormat="1" applyFont="1" applyFill="1" applyBorder="1" applyAlignment="1">
      <alignment horizontal="right" vertical="center"/>
    </xf>
    <xf numFmtId="0" fontId="51" fillId="16" borderId="28" xfId="7" applyFont="1" applyFill="1" applyBorder="1" applyAlignment="1">
      <alignment horizontal="center" vertical="center"/>
    </xf>
    <xf numFmtId="0" fontId="41" fillId="16" borderId="5" xfId="7" applyFont="1" applyFill="1" applyBorder="1" applyAlignment="1">
      <alignment horizontal="left" vertical="center"/>
    </xf>
    <xf numFmtId="0" fontId="51" fillId="16" borderId="6" xfId="7" applyFont="1" applyFill="1" applyBorder="1" applyAlignment="1">
      <alignment horizontal="center" vertical="center"/>
    </xf>
    <xf numFmtId="0" fontId="51" fillId="16" borderId="6" xfId="0" applyFont="1" applyFill="1" applyBorder="1" applyAlignment="1">
      <alignment horizontal="center" vertical="top"/>
    </xf>
    <xf numFmtId="0" fontId="0" fillId="16" borderId="6" xfId="0" applyFill="1" applyBorder="1"/>
    <xf numFmtId="2" fontId="21" fillId="16" borderId="27" xfId="0" applyNumberFormat="1" applyFont="1" applyFill="1" applyBorder="1"/>
    <xf numFmtId="0" fontId="41" fillId="16" borderId="26" xfId="7" applyFont="1" applyFill="1" applyBorder="1" applyAlignment="1">
      <alignment horizontal="center" vertical="center"/>
    </xf>
    <xf numFmtId="0" fontId="41" fillId="16" borderId="6" xfId="7" applyFont="1" applyFill="1" applyBorder="1" applyAlignment="1">
      <alignment horizontal="left" vertical="center"/>
    </xf>
    <xf numFmtId="0" fontId="20" fillId="16" borderId="6" xfId="7" applyFont="1" applyFill="1" applyBorder="1" applyAlignment="1">
      <alignment horizontal="center" vertical="center"/>
    </xf>
    <xf numFmtId="0" fontId="20" fillId="16" borderId="6" xfId="0" applyFont="1" applyFill="1" applyBorder="1" applyAlignment="1">
      <alignment horizontal="center" vertical="center"/>
    </xf>
    <xf numFmtId="2" fontId="17" fillId="16" borderId="6" xfId="0" applyNumberFormat="1" applyFont="1" applyFill="1" applyBorder="1" applyAlignment="1">
      <alignment horizontal="right" vertical="center"/>
    </xf>
    <xf numFmtId="2" fontId="17" fillId="16" borderId="27" xfId="0" applyNumberFormat="1" applyFont="1" applyFill="1" applyBorder="1" applyAlignment="1">
      <alignment vertical="center"/>
    </xf>
    <xf numFmtId="0" fontId="17" fillId="16" borderId="2" xfId="0" applyFont="1" applyFill="1" applyBorder="1" applyAlignment="1">
      <alignment wrapText="1"/>
    </xf>
    <xf numFmtId="0" fontId="21" fillId="16" borderId="3" xfId="0" applyFont="1" applyFill="1" applyBorder="1" applyAlignment="1">
      <alignment wrapText="1"/>
    </xf>
    <xf numFmtId="0" fontId="21" fillId="16" borderId="14" xfId="0" applyFont="1" applyFill="1" applyBorder="1" applyAlignment="1">
      <alignment wrapText="1"/>
    </xf>
    <xf numFmtId="1" fontId="41" fillId="3" borderId="2" xfId="0" applyNumberFormat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wrapText="1"/>
    </xf>
    <xf numFmtId="2" fontId="16" fillId="3" borderId="3" xfId="1" applyNumberFormat="1" applyFont="1" applyFill="1" applyBorder="1" applyAlignment="1">
      <alignment horizontal="center" wrapText="1"/>
    </xf>
    <xf numFmtId="2" fontId="41" fillId="3" borderId="14" xfId="1" applyNumberFormat="1" applyFont="1" applyFill="1" applyBorder="1" applyAlignment="1">
      <alignment horizontal="center" vertical="center" wrapText="1"/>
    </xf>
    <xf numFmtId="1" fontId="41" fillId="3" borderId="1" xfId="0" applyNumberFormat="1" applyFont="1" applyFill="1" applyBorder="1" applyAlignment="1">
      <alignment horizontal="center" vertical="center" wrapText="1"/>
    </xf>
    <xf numFmtId="0" fontId="15" fillId="3" borderId="3" xfId="1" applyFont="1" applyFill="1" applyBorder="1" applyAlignment="1">
      <alignment horizontal="left" wrapText="1"/>
    </xf>
    <xf numFmtId="2" fontId="41" fillId="3" borderId="2" xfId="0" applyNumberFormat="1" applyFont="1" applyFill="1" applyBorder="1" applyAlignment="1">
      <alignment vertical="center" wrapText="1"/>
    </xf>
    <xf numFmtId="2" fontId="41" fillId="3" borderId="3" xfId="0" applyNumberFormat="1" applyFont="1" applyFill="1" applyBorder="1" applyAlignment="1">
      <alignment horizontal="center" vertical="center" wrapText="1"/>
    </xf>
    <xf numFmtId="2" fontId="41" fillId="3" borderId="3" xfId="0" applyNumberFormat="1" applyFont="1" applyFill="1" applyBorder="1" applyAlignment="1">
      <alignment vertical="center" wrapText="1"/>
    </xf>
    <xf numFmtId="2" fontId="41" fillId="3" borderId="14" xfId="0" applyNumberFormat="1" applyFont="1" applyFill="1" applyBorder="1" applyAlignment="1">
      <alignment vertical="center" wrapText="1"/>
    </xf>
    <xf numFmtId="1" fontId="41" fillId="3" borderId="12" xfId="0" applyNumberFormat="1" applyFont="1" applyFill="1" applyBorder="1" applyAlignment="1">
      <alignment horizontal="center" vertical="center" wrapText="1"/>
    </xf>
    <xf numFmtId="0" fontId="47" fillId="3" borderId="12" xfId="0" applyFont="1" applyFill="1" applyBorder="1" applyAlignment="1">
      <alignment wrapText="1"/>
    </xf>
    <xf numFmtId="0" fontId="47" fillId="3" borderId="4" xfId="0" applyFont="1" applyFill="1" applyBorder="1" applyAlignment="1">
      <alignment horizontal="center" vertical="center" wrapText="1"/>
    </xf>
    <xf numFmtId="2" fontId="41" fillId="3" borderId="4" xfId="0" applyNumberFormat="1" applyFont="1" applyFill="1" applyBorder="1" applyAlignment="1">
      <alignment vertical="center" wrapText="1"/>
    </xf>
    <xf numFmtId="2" fontId="41" fillId="3" borderId="24" xfId="0" applyNumberFormat="1" applyFont="1" applyFill="1" applyBorder="1" applyAlignment="1">
      <alignment vertical="center" wrapText="1"/>
    </xf>
    <xf numFmtId="0" fontId="15" fillId="3" borderId="3" xfId="1" applyFont="1" applyFill="1" applyBorder="1" applyAlignment="1">
      <alignment horizontal="center" wrapText="1"/>
    </xf>
    <xf numFmtId="2" fontId="15" fillId="3" borderId="3" xfId="1" applyNumberFormat="1" applyFont="1" applyFill="1" applyBorder="1" applyAlignment="1">
      <alignment horizontal="center" wrapText="1"/>
    </xf>
    <xf numFmtId="2" fontId="15" fillId="3" borderId="14" xfId="1" applyNumberFormat="1" applyFont="1" applyFill="1" applyBorder="1" applyAlignment="1">
      <alignment horizontal="center" wrapText="1"/>
    </xf>
    <xf numFmtId="1" fontId="41" fillId="3" borderId="9" xfId="0" applyNumberFormat="1" applyFont="1" applyFill="1" applyBorder="1" applyAlignment="1">
      <alignment horizontal="center" vertical="center" wrapText="1"/>
    </xf>
    <xf numFmtId="0" fontId="47" fillId="3" borderId="2" xfId="0" applyFont="1" applyFill="1" applyBorder="1" applyAlignment="1">
      <alignment wrapText="1"/>
    </xf>
    <xf numFmtId="0" fontId="47" fillId="3" borderId="3" xfId="0" applyFont="1" applyFill="1" applyBorder="1" applyAlignment="1">
      <alignment horizontal="center" vertical="center" wrapText="1"/>
    </xf>
    <xf numFmtId="0" fontId="21" fillId="3" borderId="9" xfId="1" applyFont="1" applyFill="1" applyBorder="1" applyAlignment="1">
      <alignment horizontal="center" vertical="center" wrapText="1"/>
    </xf>
    <xf numFmtId="0" fontId="52" fillId="3" borderId="2" xfId="0" applyFont="1" applyFill="1" applyBorder="1" applyAlignment="1">
      <alignment vertical="center" wrapText="1"/>
    </xf>
    <xf numFmtId="0" fontId="17" fillId="3" borderId="3" xfId="1" applyFont="1" applyFill="1" applyBorder="1" applyAlignment="1">
      <alignment horizontal="center" wrapText="1"/>
    </xf>
    <xf numFmtId="2" fontId="17" fillId="3" borderId="3" xfId="1" applyNumberFormat="1" applyFont="1" applyFill="1" applyBorder="1" applyAlignment="1">
      <alignment horizontal="center" wrapText="1"/>
    </xf>
    <xf numFmtId="2" fontId="16" fillId="3" borderId="14" xfId="1" applyNumberFormat="1" applyFont="1" applyFill="1" applyBorder="1" applyAlignment="1">
      <alignment horizontal="center" wrapText="1"/>
    </xf>
    <xf numFmtId="0" fontId="47" fillId="3" borderId="4" xfId="0" applyFont="1" applyFill="1" applyBorder="1" applyAlignment="1">
      <alignment wrapText="1"/>
    </xf>
    <xf numFmtId="0" fontId="34" fillId="3" borderId="9" xfId="0" applyFont="1" applyFill="1" applyBorder="1" applyAlignment="1">
      <alignment vertical="center" wrapText="1"/>
    </xf>
    <xf numFmtId="2" fontId="34" fillId="3" borderId="9" xfId="0" applyNumberFormat="1" applyFont="1" applyFill="1" applyBorder="1" applyAlignment="1">
      <alignment vertical="center" wrapText="1"/>
    </xf>
    <xf numFmtId="0" fontId="0" fillId="16" borderId="2" xfId="0" applyFill="1" applyBorder="1" applyAlignment="1">
      <alignment wrapText="1"/>
    </xf>
    <xf numFmtId="0" fontId="1" fillId="16" borderId="3" xfId="0" applyFont="1" applyFill="1" applyBorder="1" applyAlignment="1">
      <alignment horizontal="center" wrapText="1"/>
    </xf>
    <xf numFmtId="2" fontId="1" fillId="16" borderId="3" xfId="0" applyNumberFormat="1" applyFont="1" applyFill="1" applyBorder="1" applyAlignment="1">
      <alignment horizontal="center" wrapText="1"/>
    </xf>
    <xf numFmtId="2" fontId="6" fillId="16" borderId="14" xfId="0" applyNumberFormat="1" applyFont="1" applyFill="1" applyBorder="1" applyAlignment="1">
      <alignment wrapText="1"/>
    </xf>
    <xf numFmtId="0" fontId="6" fillId="16" borderId="3" xfId="0" applyFont="1" applyFill="1" applyBorder="1" applyAlignment="1">
      <alignment horizontal="left" wrapText="1"/>
    </xf>
    <xf numFmtId="0" fontId="6" fillId="16" borderId="3" xfId="0" applyFont="1" applyFill="1" applyBorder="1" applyAlignment="1">
      <alignment horizontal="center" wrapText="1"/>
    </xf>
    <xf numFmtId="0" fontId="53" fillId="16" borderId="3" xfId="1" applyFont="1" applyFill="1" applyBorder="1" applyAlignment="1">
      <alignment horizontal="center" wrapText="1"/>
    </xf>
    <xf numFmtId="2" fontId="53" fillId="16" borderId="3" xfId="1" applyNumberFormat="1" applyFont="1" applyFill="1" applyBorder="1" applyAlignment="1">
      <alignment horizontal="center" wrapText="1"/>
    </xf>
    <xf numFmtId="1" fontId="20" fillId="16" borderId="2" xfId="1" applyNumberFormat="1" applyFont="1" applyFill="1" applyBorder="1" applyAlignment="1">
      <alignment horizontal="center" vertical="center" wrapText="1"/>
    </xf>
    <xf numFmtId="1" fontId="20" fillId="16" borderId="3" xfId="1" applyNumberFormat="1" applyFont="1" applyFill="1" applyBorder="1" applyAlignment="1">
      <alignment horizontal="left" vertical="center" wrapText="1"/>
    </xf>
    <xf numFmtId="1" fontId="20" fillId="16" borderId="3" xfId="1" applyNumberFormat="1" applyFont="1" applyFill="1" applyBorder="1" applyAlignment="1">
      <alignment horizontal="center" vertical="center" wrapText="1"/>
    </xf>
    <xf numFmtId="2" fontId="20" fillId="16" borderId="3" xfId="1" applyNumberFormat="1" applyFont="1" applyFill="1" applyBorder="1" applyAlignment="1">
      <alignment horizontal="center" vertical="center" wrapText="1"/>
    </xf>
    <xf numFmtId="2" fontId="20" fillId="16" borderId="14" xfId="1" applyNumberFormat="1" applyFont="1" applyFill="1" applyBorder="1" applyAlignment="1">
      <alignment horizontal="right" vertical="center" wrapText="1"/>
    </xf>
    <xf numFmtId="0" fontId="16" fillId="16" borderId="3" xfId="1" applyFont="1" applyFill="1" applyBorder="1" applyAlignment="1">
      <alignment horizontal="left" wrapText="1"/>
    </xf>
    <xf numFmtId="1" fontId="17" fillId="16" borderId="2" xfId="0" applyNumberFormat="1" applyFont="1" applyFill="1" applyBorder="1" applyAlignment="1">
      <alignment horizontal="center" vertical="center"/>
    </xf>
    <xf numFmtId="2" fontId="17" fillId="16" borderId="3" xfId="0" applyNumberFormat="1" applyFont="1" applyFill="1" applyBorder="1" applyAlignment="1">
      <alignment vertical="center" wrapText="1"/>
    </xf>
    <xf numFmtId="2" fontId="17" fillId="16" borderId="3" xfId="0" applyNumberFormat="1" applyFont="1" applyFill="1" applyBorder="1" applyAlignment="1">
      <alignment horizontal="center" vertical="center"/>
    </xf>
    <xf numFmtId="2" fontId="17" fillId="16" borderId="14" xfId="0" applyNumberFormat="1" applyFont="1" applyFill="1" applyBorder="1" applyAlignment="1">
      <alignment horizontal="right" vertical="center"/>
    </xf>
    <xf numFmtId="1" fontId="46" fillId="16" borderId="2" xfId="0" applyNumberFormat="1" applyFont="1" applyFill="1" applyBorder="1" applyAlignment="1">
      <alignment horizontal="center" vertical="center"/>
    </xf>
    <xf numFmtId="2" fontId="20" fillId="16" borderId="3" xfId="0" applyNumberFormat="1" applyFont="1" applyFill="1" applyBorder="1" applyAlignment="1">
      <alignment vertical="center" wrapText="1"/>
    </xf>
    <xf numFmtId="2" fontId="46" fillId="16" borderId="3" xfId="0" applyNumberFormat="1" applyFont="1" applyFill="1" applyBorder="1" applyAlignment="1">
      <alignment horizontal="center" vertical="center"/>
    </xf>
    <xf numFmtId="1" fontId="20" fillId="16" borderId="2" xfId="0" applyNumberFormat="1" applyFont="1" applyFill="1" applyBorder="1" applyAlignment="1">
      <alignment horizontal="center" vertical="center"/>
    </xf>
    <xf numFmtId="0" fontId="48" fillId="16" borderId="3" xfId="0" applyFont="1" applyFill="1" applyBorder="1"/>
    <xf numFmtId="2" fontId="20" fillId="16" borderId="3" xfId="0" applyNumberFormat="1" applyFont="1" applyFill="1" applyBorder="1" applyAlignment="1">
      <alignment horizontal="center" vertical="center"/>
    </xf>
    <xf numFmtId="2" fontId="20" fillId="16" borderId="14" xfId="0" applyNumberFormat="1" applyFont="1" applyFill="1" applyBorder="1" applyAlignment="1">
      <alignment horizontal="right" vertical="center"/>
    </xf>
    <xf numFmtId="0" fontId="42" fillId="16" borderId="1" xfId="0" applyFont="1" applyFill="1" applyBorder="1" applyAlignment="1">
      <alignment horizontal="left" vertical="center" wrapText="1"/>
    </xf>
    <xf numFmtId="0" fontId="42" fillId="16" borderId="1" xfId="0" applyFont="1" applyFill="1" applyBorder="1" applyAlignment="1">
      <alignment horizontal="center" vertical="center" wrapText="1"/>
    </xf>
    <xf numFmtId="2" fontId="42" fillId="16" borderId="1" xfId="0" applyNumberFormat="1" applyFont="1" applyFill="1" applyBorder="1" applyAlignment="1">
      <alignment horizontal="right" vertical="center" wrapText="1"/>
    </xf>
    <xf numFmtId="2" fontId="42" fillId="16" borderId="1" xfId="0" applyNumberFormat="1" applyFont="1" applyFill="1" applyBorder="1" applyAlignment="1">
      <alignment vertical="center"/>
    </xf>
    <xf numFmtId="0" fontId="42" fillId="16" borderId="1" xfId="0" applyFont="1" applyFill="1" applyBorder="1" applyAlignment="1">
      <alignment horizontal="center"/>
    </xf>
    <xf numFmtId="0" fontId="42" fillId="16" borderId="1" xfId="0" applyFont="1" applyFill="1" applyBorder="1"/>
    <xf numFmtId="0" fontId="42" fillId="16" borderId="1" xfId="0" applyFont="1" applyFill="1" applyBorder="1" applyAlignment="1">
      <alignment vertical="center" wrapText="1"/>
    </xf>
    <xf numFmtId="0" fontId="42" fillId="16" borderId="1" xfId="0" applyFont="1" applyFill="1" applyBorder="1" applyAlignment="1">
      <alignment horizontal="left"/>
    </xf>
    <xf numFmtId="164" fontId="42" fillId="16" borderId="23" xfId="0" applyNumberFormat="1" applyFont="1" applyFill="1" applyBorder="1" applyAlignment="1" applyProtection="1">
      <alignment horizontal="center" vertical="top"/>
    </xf>
    <xf numFmtId="0" fontId="42" fillId="16" borderId="9" xfId="0" applyFont="1" applyFill="1" applyBorder="1" applyAlignment="1">
      <alignment horizontal="left" vertical="center" wrapText="1"/>
    </xf>
    <xf numFmtId="0" fontId="42" fillId="16" borderId="12" xfId="0" applyFont="1" applyFill="1" applyBorder="1" applyAlignment="1">
      <alignment horizontal="center" vertical="center" wrapText="1"/>
    </xf>
    <xf numFmtId="43" fontId="42" fillId="16" borderId="9" xfId="5" applyFont="1" applyFill="1" applyBorder="1" applyAlignment="1">
      <alignment horizontal="right"/>
    </xf>
    <xf numFmtId="43" fontId="57" fillId="16" borderId="1" xfId="5" applyFont="1" applyFill="1" applyBorder="1" applyAlignment="1">
      <alignment horizontal="right"/>
    </xf>
    <xf numFmtId="2" fontId="57" fillId="16" borderId="1" xfId="0" applyNumberFormat="1" applyFont="1" applyFill="1" applyBorder="1" applyAlignment="1">
      <alignment horizontal="right" vertical="center"/>
    </xf>
    <xf numFmtId="0" fontId="60" fillId="16" borderId="9" xfId="0" applyFont="1" applyFill="1" applyBorder="1" applyAlignment="1">
      <alignment vertical="top" wrapText="1"/>
    </xf>
    <xf numFmtId="0" fontId="42" fillId="16" borderId="12" xfId="0" applyFont="1" applyFill="1" applyBorder="1" applyAlignment="1">
      <alignment horizontal="center"/>
    </xf>
    <xf numFmtId="43" fontId="42" fillId="16" borderId="1" xfId="5" applyFont="1" applyFill="1" applyBorder="1" applyAlignment="1">
      <alignment horizontal="right"/>
    </xf>
    <xf numFmtId="2" fontId="57" fillId="16" borderId="1" xfId="0" applyNumberFormat="1" applyFont="1" applyFill="1" applyBorder="1" applyAlignment="1">
      <alignment horizontal="right" vertical="center" wrapText="1"/>
    </xf>
    <xf numFmtId="164" fontId="42" fillId="16" borderId="1" xfId="0" applyNumberFormat="1" applyFont="1" applyFill="1" applyBorder="1" applyAlignment="1" applyProtection="1">
      <alignment horizontal="center" vertical="top"/>
    </xf>
    <xf numFmtId="0" fontId="60" fillId="16" borderId="1" xfId="0" applyFont="1" applyFill="1" applyBorder="1" applyAlignment="1">
      <alignment vertical="top" wrapText="1"/>
    </xf>
    <xf numFmtId="0" fontId="42" fillId="16" borderId="2" xfId="0" applyFont="1" applyFill="1" applyBorder="1" applyAlignment="1">
      <alignment horizontal="center"/>
    </xf>
    <xf numFmtId="2" fontId="55" fillId="16" borderId="1" xfId="0" applyNumberFormat="1" applyFont="1" applyFill="1" applyBorder="1" applyAlignment="1">
      <alignment horizontal="right" vertical="center" wrapText="1"/>
    </xf>
    <xf numFmtId="49" fontId="41" fillId="16" borderId="26" xfId="7" applyNumberFormat="1" applyFont="1" applyFill="1" applyBorder="1" applyAlignment="1">
      <alignment horizontal="center" vertical="center"/>
    </xf>
    <xf numFmtId="0" fontId="21" fillId="16" borderId="6" xfId="1" applyFont="1" applyFill="1" applyBorder="1" applyAlignment="1">
      <alignment horizontal="left" vertical="center" wrapText="1"/>
    </xf>
    <xf numFmtId="0" fontId="41" fillId="16" borderId="6" xfId="7" applyFont="1" applyFill="1" applyBorder="1" applyAlignment="1">
      <alignment horizontal="center" vertical="center"/>
    </xf>
    <xf numFmtId="0" fontId="41" fillId="16" borderId="6" xfId="0" applyFont="1" applyFill="1" applyBorder="1" applyAlignment="1">
      <alignment horizontal="center" vertical="center"/>
    </xf>
    <xf numFmtId="2" fontId="21" fillId="16" borderId="6" xfId="0" applyNumberFormat="1" applyFont="1" applyFill="1" applyBorder="1" applyAlignment="1">
      <alignment horizontal="right" vertical="center"/>
    </xf>
    <xf numFmtId="2" fontId="21" fillId="16" borderId="27" xfId="0" applyNumberFormat="1" applyFont="1" applyFill="1" applyBorder="1" applyAlignment="1">
      <alignment vertical="center"/>
    </xf>
    <xf numFmtId="49" fontId="41" fillId="16" borderId="1" xfId="0" applyNumberFormat="1" applyFont="1" applyFill="1" applyBorder="1" applyAlignment="1">
      <alignment horizontal="right" vertical="top" wrapText="1"/>
    </xf>
    <xf numFmtId="0" fontId="41" fillId="16" borderId="1" xfId="0" applyFont="1" applyFill="1" applyBorder="1" applyAlignment="1">
      <alignment horizontal="left" vertical="top" wrapText="1"/>
    </xf>
    <xf numFmtId="0" fontId="41" fillId="16" borderId="1" xfId="0" applyFont="1" applyFill="1" applyBorder="1" applyAlignment="1">
      <alignment horizontal="center" vertical="top" wrapText="1"/>
    </xf>
    <xf numFmtId="1" fontId="59" fillId="16" borderId="1" xfId="0" applyNumberFormat="1" applyFont="1" applyFill="1" applyBorder="1" applyAlignment="1">
      <alignment horizontal="center" vertical="top" wrapText="1"/>
    </xf>
    <xf numFmtId="2" fontId="20" fillId="16" borderId="1" xfId="7" applyNumberFormat="1" applyFont="1" applyFill="1" applyBorder="1" applyAlignment="1">
      <alignment horizontal="right" vertical="center" wrapText="1"/>
    </xf>
    <xf numFmtId="2" fontId="41" fillId="16" borderId="1" xfId="0" applyNumberFormat="1" applyFont="1" applyFill="1" applyBorder="1" applyAlignment="1">
      <alignment horizontal="right" vertical="top" wrapText="1"/>
    </xf>
    <xf numFmtId="2" fontId="54" fillId="16" borderId="1" xfId="1" applyNumberFormat="1" applyFont="1" applyFill="1" applyBorder="1" applyAlignment="1"/>
    <xf numFmtId="1" fontId="20" fillId="16" borderId="2" xfId="0" applyNumberFormat="1" applyFont="1" applyFill="1" applyBorder="1" applyAlignment="1">
      <alignment horizontal="center" vertical="center" wrapText="1"/>
    </xf>
    <xf numFmtId="2" fontId="17" fillId="16" borderId="3" xfId="0" applyNumberFormat="1" applyFont="1" applyFill="1" applyBorder="1" applyAlignment="1">
      <alignment horizontal="center" vertical="center" wrapText="1"/>
    </xf>
    <xf numFmtId="2" fontId="16" fillId="16" borderId="3" xfId="1" applyNumberFormat="1" applyFont="1" applyFill="1" applyBorder="1" applyAlignment="1">
      <alignment horizontal="center" vertical="center" wrapText="1"/>
    </xf>
    <xf numFmtId="1" fontId="17" fillId="16" borderId="2" xfId="0" applyNumberFormat="1" applyFont="1" applyFill="1" applyBorder="1" applyAlignment="1">
      <alignment horizontal="center" vertical="center" wrapText="1"/>
    </xf>
    <xf numFmtId="2" fontId="17" fillId="16" borderId="14" xfId="0" applyNumberFormat="1" applyFont="1" applyFill="1" applyBorder="1" applyAlignment="1">
      <alignment vertical="center" wrapText="1"/>
    </xf>
    <xf numFmtId="1" fontId="46" fillId="16" borderId="2" xfId="0" applyNumberFormat="1" applyFont="1" applyFill="1" applyBorder="1" applyAlignment="1">
      <alignment horizontal="center" vertical="center" wrapText="1"/>
    </xf>
    <xf numFmtId="2" fontId="46" fillId="16" borderId="3" xfId="0" applyNumberFormat="1" applyFont="1" applyFill="1" applyBorder="1" applyAlignment="1">
      <alignment horizontal="center" vertical="center" wrapText="1"/>
    </xf>
    <xf numFmtId="2" fontId="46" fillId="16" borderId="3" xfId="0" applyNumberFormat="1" applyFont="1" applyFill="1" applyBorder="1" applyAlignment="1">
      <alignment vertical="center" wrapText="1"/>
    </xf>
    <xf numFmtId="0" fontId="48" fillId="16" borderId="3" xfId="0" applyFont="1" applyFill="1" applyBorder="1" applyAlignment="1">
      <alignment wrapText="1"/>
    </xf>
    <xf numFmtId="2" fontId="20" fillId="16" borderId="3" xfId="0" applyNumberFormat="1" applyFont="1" applyFill="1" applyBorder="1" applyAlignment="1">
      <alignment horizontal="center" vertical="center" wrapText="1"/>
    </xf>
    <xf numFmtId="2" fontId="20" fillId="16" borderId="14" xfId="0" applyNumberFormat="1" applyFont="1" applyFill="1" applyBorder="1" applyAlignment="1">
      <alignment vertical="center" wrapText="1"/>
    </xf>
    <xf numFmtId="0" fontId="16" fillId="16" borderId="2" xfId="1" applyFont="1" applyFill="1" applyBorder="1" applyAlignment="1">
      <alignment horizontal="center" vertical="center" wrapText="1"/>
    </xf>
    <xf numFmtId="0" fontId="17" fillId="16" borderId="3" xfId="1" applyFont="1" applyFill="1" applyBorder="1" applyAlignment="1">
      <alignment horizontal="center" vertical="center" wrapText="1"/>
    </xf>
    <xf numFmtId="2" fontId="17" fillId="16" borderId="3" xfId="1" applyNumberFormat="1" applyFont="1" applyFill="1" applyBorder="1" applyAlignment="1">
      <alignment horizontal="center" vertical="center" wrapText="1"/>
    </xf>
    <xf numFmtId="2" fontId="17" fillId="16" borderId="14" xfId="1" applyNumberFormat="1" applyFont="1" applyFill="1" applyBorder="1" applyAlignment="1">
      <alignment horizontal="right" vertical="center" wrapText="1"/>
    </xf>
    <xf numFmtId="0" fontId="17" fillId="16" borderId="3" xfId="1" applyFont="1" applyFill="1" applyBorder="1" applyAlignment="1">
      <alignment wrapText="1"/>
    </xf>
    <xf numFmtId="2" fontId="17" fillId="16" borderId="14" xfId="1" applyNumberFormat="1" applyFont="1" applyFill="1" applyBorder="1" applyAlignment="1">
      <alignment wrapText="1"/>
    </xf>
    <xf numFmtId="0" fontId="32" fillId="16" borderId="2" xfId="0" applyFont="1" applyFill="1" applyBorder="1" applyAlignment="1">
      <alignment vertical="center" wrapText="1"/>
    </xf>
    <xf numFmtId="0" fontId="32" fillId="16" borderId="3" xfId="0" applyFont="1" applyFill="1" applyBorder="1" applyAlignment="1">
      <alignment vertical="center" wrapText="1"/>
    </xf>
    <xf numFmtId="2" fontId="32" fillId="16" borderId="14" xfId="0" applyNumberFormat="1" applyFont="1" applyFill="1" applyBorder="1" applyAlignment="1">
      <alignment vertical="center" wrapText="1"/>
    </xf>
    <xf numFmtId="0" fontId="17" fillId="16" borderId="23" xfId="0" applyFont="1" applyFill="1" applyBorder="1" applyAlignment="1">
      <alignment wrapText="1"/>
    </xf>
    <xf numFmtId="0" fontId="48" fillId="16" borderId="22" xfId="0" applyFont="1" applyFill="1" applyBorder="1" applyAlignment="1">
      <alignment wrapText="1"/>
    </xf>
    <xf numFmtId="2" fontId="17" fillId="16" borderId="22" xfId="0" applyNumberFormat="1" applyFont="1" applyFill="1" applyBorder="1" applyAlignment="1">
      <alignment wrapText="1"/>
    </xf>
    <xf numFmtId="2" fontId="17" fillId="16" borderId="25" xfId="0" applyNumberFormat="1" applyFont="1" applyFill="1" applyBorder="1" applyAlignment="1">
      <alignment wrapText="1"/>
    </xf>
    <xf numFmtId="2" fontId="1" fillId="16" borderId="14" xfId="0" applyNumberFormat="1" applyFont="1" applyFill="1" applyBorder="1" applyAlignment="1">
      <alignment wrapText="1"/>
    </xf>
    <xf numFmtId="2" fontId="54" fillId="16" borderId="14" xfId="1" applyNumberFormat="1" applyFont="1" applyFill="1" applyBorder="1" applyAlignment="1"/>
    <xf numFmtId="2" fontId="1" fillId="16" borderId="1" xfId="0" applyNumberFormat="1" applyFont="1" applyFill="1" applyBorder="1" applyAlignment="1">
      <alignment horizontal="right" vertical="center"/>
    </xf>
    <xf numFmtId="0" fontId="42" fillId="0" borderId="1" xfId="0" applyFont="1" applyFill="1" applyBorder="1" applyAlignment="1">
      <alignment horizontal="left" wrapText="1"/>
    </xf>
    <xf numFmtId="0" fontId="42" fillId="0" borderId="9" xfId="0" applyFont="1" applyFill="1" applyBorder="1" applyAlignment="1">
      <alignment vertical="top" wrapText="1"/>
    </xf>
    <xf numFmtId="0" fontId="21" fillId="3" borderId="2" xfId="1" applyFont="1" applyFill="1" applyBorder="1" applyAlignment="1">
      <alignment horizontal="left"/>
    </xf>
    <xf numFmtId="0" fontId="17" fillId="3" borderId="3" xfId="1" applyFont="1" applyFill="1" applyBorder="1" applyAlignment="1">
      <alignment horizontal="left" wrapText="1"/>
    </xf>
    <xf numFmtId="0" fontId="17" fillId="3" borderId="14" xfId="1" applyFont="1" applyFill="1" applyBorder="1" applyAlignment="1">
      <alignment horizontal="right" wrapText="1"/>
    </xf>
    <xf numFmtId="0" fontId="17" fillId="0" borderId="9" xfId="1" applyFont="1" applyFill="1" applyBorder="1" applyAlignment="1">
      <alignment horizontal="left" wrapText="1"/>
    </xf>
    <xf numFmtId="0" fontId="17" fillId="0" borderId="1" xfId="1" applyFont="1" applyFill="1" applyBorder="1" applyAlignment="1">
      <alignment horizontal="left" wrapText="1"/>
    </xf>
    <xf numFmtId="0" fontId="42" fillId="0" borderId="24" xfId="0" applyFont="1" applyFill="1" applyBorder="1" applyAlignment="1">
      <alignment horizontal="left" wrapText="1"/>
    </xf>
    <xf numFmtId="0" fontId="17" fillId="3" borderId="3" xfId="1" applyFont="1" applyFill="1" applyBorder="1" applyAlignment="1">
      <alignment horizontal="left" vertical="center"/>
    </xf>
    <xf numFmtId="0" fontId="17" fillId="0" borderId="10" xfId="1" applyFont="1" applyFill="1" applyBorder="1" applyAlignment="1">
      <alignment horizontal="left" wrapText="1"/>
    </xf>
    <xf numFmtId="0" fontId="62" fillId="0" borderId="0" xfId="1" applyFont="1" applyFill="1" applyBorder="1" applyAlignment="1">
      <alignment horizontal="center" wrapText="1"/>
    </xf>
    <xf numFmtId="0" fontId="42" fillId="0" borderId="1" xfId="0" applyFont="1" applyFill="1" applyBorder="1" applyAlignment="1">
      <alignment vertical="top" wrapText="1"/>
    </xf>
    <xf numFmtId="0" fontId="42" fillId="0" borderId="12" xfId="0" applyFont="1" applyFill="1" applyBorder="1" applyAlignment="1">
      <alignment horizontal="center"/>
    </xf>
    <xf numFmtId="43" fontId="42" fillId="0" borderId="1" xfId="5" applyFont="1" applyFill="1" applyBorder="1" applyAlignment="1">
      <alignment horizontal="right"/>
    </xf>
    <xf numFmtId="2" fontId="42" fillId="0" borderId="1" xfId="0" applyNumberFormat="1" applyFont="1" applyFill="1" applyBorder="1" applyAlignment="1">
      <alignment horizontal="right" vertical="center" wrapText="1"/>
    </xf>
    <xf numFmtId="0" fontId="42" fillId="0" borderId="2" xfId="0" applyFont="1" applyFill="1" applyBorder="1" applyAlignment="1">
      <alignment horizontal="center"/>
    </xf>
    <xf numFmtId="49" fontId="20" fillId="0" borderId="2" xfId="0" applyNumberFormat="1" applyFont="1" applyBorder="1" applyAlignment="1">
      <alignment horizontal="right" vertical="center" wrapText="1"/>
    </xf>
    <xf numFmtId="2" fontId="20" fillId="0" borderId="1" xfId="0" applyNumberFormat="1" applyFont="1" applyFill="1" applyBorder="1" applyAlignment="1">
      <alignment horizontal="right" vertical="center" wrapText="1"/>
    </xf>
    <xf numFmtId="0" fontId="20" fillId="0" borderId="11" xfId="1" applyFont="1" applyFill="1" applyBorder="1" applyAlignment="1">
      <alignment vertical="center" wrapText="1"/>
    </xf>
    <xf numFmtId="0" fontId="17" fillId="0" borderId="11" xfId="1" applyFont="1" applyFill="1" applyBorder="1" applyAlignment="1">
      <alignment horizontal="center"/>
    </xf>
    <xf numFmtId="2" fontId="17" fillId="4" borderId="10" xfId="1" applyNumberFormat="1" applyFont="1" applyFill="1" applyBorder="1" applyAlignment="1">
      <alignment vertical="center"/>
    </xf>
    <xf numFmtId="0" fontId="42" fillId="3" borderId="1" xfId="0" applyFont="1" applyFill="1" applyBorder="1" applyAlignment="1">
      <alignment horizontal="center"/>
    </xf>
    <xf numFmtId="2" fontId="57" fillId="3" borderId="1" xfId="0" applyNumberFormat="1" applyFont="1" applyFill="1" applyBorder="1" applyAlignment="1">
      <alignment horizontal="right" vertical="center" wrapText="1"/>
    </xf>
    <xf numFmtId="2" fontId="57" fillId="0" borderId="1" xfId="0" applyNumberFormat="1" applyFont="1" applyFill="1" applyBorder="1" applyAlignment="1">
      <alignment horizontal="right" vertical="center" wrapText="1"/>
    </xf>
    <xf numFmtId="0" fontId="20" fillId="3" borderId="1" xfId="0" applyFont="1" applyFill="1" applyBorder="1" applyAlignment="1">
      <alignment vertical="center" wrapText="1"/>
    </xf>
    <xf numFmtId="0" fontId="17" fillId="3" borderId="23" xfId="1" applyFont="1" applyFill="1" applyBorder="1" applyAlignment="1"/>
    <xf numFmtId="0" fontId="17" fillId="3" borderId="22" xfId="1" applyFont="1" applyFill="1" applyBorder="1" applyAlignment="1"/>
    <xf numFmtId="0" fontId="17" fillId="3" borderId="25" xfId="1" applyFont="1" applyFill="1" applyBorder="1" applyAlignment="1"/>
    <xf numFmtId="2" fontId="17" fillId="3" borderId="9" xfId="1" applyNumberFormat="1" applyFont="1" applyFill="1" applyBorder="1" applyAlignment="1">
      <alignment horizontal="right"/>
    </xf>
    <xf numFmtId="0" fontId="17" fillId="3" borderId="3" xfId="1" applyFont="1" applyFill="1" applyBorder="1" applyAlignment="1">
      <alignment horizontal="left" vertical="center" wrapText="1"/>
    </xf>
    <xf numFmtId="0" fontId="42" fillId="0" borderId="24" xfId="0" applyFont="1" applyBorder="1" applyAlignment="1">
      <alignment horizontal="center"/>
    </xf>
    <xf numFmtId="0" fontId="42" fillId="0" borderId="24" xfId="0" applyFont="1" applyBorder="1" applyAlignment="1">
      <alignment horizontal="right"/>
    </xf>
    <xf numFmtId="0" fontId="42" fillId="0" borderId="24" xfId="0" applyFont="1" applyBorder="1" applyAlignment="1">
      <alignment horizontal="left" wrapText="1"/>
    </xf>
    <xf numFmtId="1" fontId="24" fillId="0" borderId="0" xfId="0" applyNumberFormat="1" applyFont="1" applyFill="1" applyBorder="1"/>
    <xf numFmtId="0" fontId="8" fillId="0" borderId="0" xfId="0" applyFont="1" applyFill="1" applyBorder="1"/>
    <xf numFmtId="0" fontId="37" fillId="0" borderId="0" xfId="0" applyFont="1" applyFill="1" applyBorder="1" applyAlignment="1">
      <alignment horizontal="right"/>
    </xf>
    <xf numFmtId="0" fontId="40" fillId="0" borderId="0" xfId="0" applyFont="1" applyBorder="1"/>
    <xf numFmtId="0" fontId="0" fillId="4" borderId="0" xfId="0" applyFill="1" applyBorder="1"/>
    <xf numFmtId="0" fontId="20" fillId="3" borderId="14" xfId="1" applyFont="1" applyFill="1" applyBorder="1" applyAlignment="1">
      <alignment vertical="center"/>
    </xf>
    <xf numFmtId="2" fontId="41" fillId="3" borderId="24" xfId="0" applyNumberFormat="1" applyFont="1" applyFill="1" applyBorder="1" applyAlignment="1">
      <alignment horizontal="right" vertical="center"/>
    </xf>
    <xf numFmtId="2" fontId="20" fillId="0" borderId="9" xfId="0" applyNumberFormat="1" applyFont="1" applyBorder="1" applyAlignment="1">
      <alignment horizontal="right" vertical="center"/>
    </xf>
    <xf numFmtId="2" fontId="20" fillId="0" borderId="10" xfId="0" applyNumberFormat="1" applyFont="1" applyBorder="1" applyAlignment="1">
      <alignment horizontal="right" vertical="center"/>
    </xf>
    <xf numFmtId="0" fontId="49" fillId="0" borderId="12" xfId="0" applyNumberFormat="1" applyFont="1" applyFill="1" applyBorder="1" applyAlignment="1">
      <alignment vertical="center"/>
    </xf>
    <xf numFmtId="0" fontId="49" fillId="0" borderId="24" xfId="0" applyNumberFormat="1" applyFont="1" applyFill="1" applyBorder="1" applyAlignment="1">
      <alignment vertical="center"/>
    </xf>
    <xf numFmtId="0" fontId="42" fillId="16" borderId="8" xfId="0" applyFont="1" applyFill="1" applyBorder="1" applyAlignment="1">
      <alignment horizontal="center" vertical="center" wrapText="1"/>
    </xf>
    <xf numFmtId="0" fontId="42" fillId="0" borderId="9" xfId="0" applyFont="1" applyBorder="1" applyAlignment="1">
      <alignment horizontal="left"/>
    </xf>
    <xf numFmtId="0" fontId="43" fillId="0" borderId="0" xfId="1" applyFont="1" applyFill="1" applyBorder="1" applyAlignment="1">
      <alignment horizontal="left"/>
    </xf>
    <xf numFmtId="0" fontId="56" fillId="0" borderId="0" xfId="1" applyFont="1" applyFill="1" applyBorder="1" applyAlignment="1">
      <alignment horizontal="center" wrapText="1"/>
    </xf>
    <xf numFmtId="0" fontId="1" fillId="16" borderId="2" xfId="0" applyFont="1" applyFill="1" applyBorder="1" applyAlignment="1">
      <alignment horizontal="left" wrapText="1"/>
    </xf>
    <xf numFmtId="0" fontId="1" fillId="16" borderId="3" xfId="0" applyFont="1" applyFill="1" applyBorder="1" applyAlignment="1">
      <alignment horizontal="left" wrapText="1"/>
    </xf>
    <xf numFmtId="0" fontId="55" fillId="16" borderId="2" xfId="0" applyFont="1" applyFill="1" applyBorder="1" applyAlignment="1">
      <alignment horizontal="left"/>
    </xf>
    <xf numFmtId="0" fontId="55" fillId="16" borderId="3" xfId="0" applyFont="1" applyFill="1" applyBorder="1" applyAlignment="1">
      <alignment horizontal="left"/>
    </xf>
    <xf numFmtId="0" fontId="55" fillId="16" borderId="14" xfId="0" applyFont="1" applyFill="1" applyBorder="1" applyAlignment="1">
      <alignment horizontal="left"/>
    </xf>
    <xf numFmtId="0" fontId="55" fillId="26" borderId="2" xfId="0" applyFont="1" applyFill="1" applyBorder="1" applyAlignment="1">
      <alignment horizontal="center"/>
    </xf>
    <xf numFmtId="0" fontId="55" fillId="26" borderId="3" xfId="0" applyFont="1" applyFill="1" applyBorder="1" applyAlignment="1">
      <alignment horizontal="center"/>
    </xf>
    <xf numFmtId="0" fontId="55" fillId="26" borderId="14" xfId="0" applyFont="1" applyFill="1" applyBorder="1" applyAlignment="1">
      <alignment horizontal="center"/>
    </xf>
    <xf numFmtId="164" fontId="55" fillId="16" borderId="2" xfId="0" applyNumberFormat="1" applyFont="1" applyFill="1" applyBorder="1" applyAlignment="1" applyProtection="1">
      <alignment horizontal="left" vertical="top"/>
    </xf>
    <xf numFmtId="164" fontId="55" fillId="16" borderId="3" xfId="0" applyNumberFormat="1" applyFont="1" applyFill="1" applyBorder="1" applyAlignment="1" applyProtection="1">
      <alignment horizontal="left" vertical="top"/>
    </xf>
    <xf numFmtId="164" fontId="55" fillId="16" borderId="14" xfId="0" applyNumberFormat="1" applyFont="1" applyFill="1" applyBorder="1" applyAlignment="1" applyProtection="1">
      <alignment horizontal="left" vertical="top"/>
    </xf>
    <xf numFmtId="0" fontId="56" fillId="26" borderId="30" xfId="7" applyFont="1" applyFill="1" applyBorder="1" applyAlignment="1">
      <alignment horizontal="center" vertical="center"/>
    </xf>
    <xf numFmtId="0" fontId="56" fillId="26" borderId="15" xfId="7" applyFont="1" applyFill="1" applyBorder="1" applyAlignment="1">
      <alignment horizontal="center" vertical="center"/>
    </xf>
    <xf numFmtId="0" fontId="56" fillId="26" borderId="31" xfId="7" applyFont="1" applyFill="1" applyBorder="1" applyAlignment="1">
      <alignment horizontal="center" vertical="center"/>
    </xf>
    <xf numFmtId="0" fontId="1" fillId="16" borderId="14" xfId="0" applyFont="1" applyFill="1" applyBorder="1" applyAlignment="1">
      <alignment horizontal="left" wrapText="1"/>
    </xf>
    <xf numFmtId="0" fontId="42" fillId="3" borderId="2" xfId="0" applyFont="1" applyFill="1" applyBorder="1" applyAlignment="1">
      <alignment horizontal="left" vertical="center" wrapText="1"/>
    </xf>
    <xf numFmtId="0" fontId="42" fillId="3" borderId="3" xfId="0" applyFont="1" applyFill="1" applyBorder="1" applyAlignment="1">
      <alignment horizontal="left" vertical="center" wrapText="1"/>
    </xf>
    <xf numFmtId="0" fontId="42" fillId="3" borderId="14" xfId="0" applyFont="1" applyFill="1" applyBorder="1" applyAlignment="1">
      <alignment horizontal="left" vertical="center" wrapText="1"/>
    </xf>
    <xf numFmtId="0" fontId="21" fillId="3" borderId="2" xfId="1" applyFont="1" applyFill="1" applyBorder="1" applyAlignment="1">
      <alignment horizontal="left" wrapText="1"/>
    </xf>
    <xf numFmtId="0" fontId="21" fillId="3" borderId="3" xfId="1" applyFont="1" applyFill="1" applyBorder="1" applyAlignment="1">
      <alignment horizontal="left" wrapText="1"/>
    </xf>
    <xf numFmtId="0" fontId="21" fillId="3" borderId="14" xfId="1" applyFont="1" applyFill="1" applyBorder="1" applyAlignment="1">
      <alignment horizontal="left" wrapText="1"/>
    </xf>
    <xf numFmtId="0" fontId="42" fillId="3" borderId="2" xfId="0" applyFont="1" applyFill="1" applyBorder="1" applyAlignment="1">
      <alignment horizontal="left"/>
    </xf>
    <xf numFmtId="0" fontId="42" fillId="3" borderId="3" xfId="0" applyFont="1" applyFill="1" applyBorder="1" applyAlignment="1">
      <alignment horizontal="left"/>
    </xf>
    <xf numFmtId="0" fontId="42" fillId="3" borderId="14" xfId="0" applyFont="1" applyFill="1" applyBorder="1" applyAlignment="1">
      <alignment horizontal="left"/>
    </xf>
    <xf numFmtId="0" fontId="1" fillId="26" borderId="2" xfId="0" applyFont="1" applyFill="1" applyBorder="1" applyAlignment="1">
      <alignment horizontal="center" wrapText="1"/>
    </xf>
    <xf numFmtId="0" fontId="1" fillId="26" borderId="3" xfId="0" applyFont="1" applyFill="1" applyBorder="1" applyAlignment="1">
      <alignment horizontal="center" wrapText="1"/>
    </xf>
    <xf numFmtId="0" fontId="1" fillId="26" borderId="14" xfId="0" applyFont="1" applyFill="1" applyBorder="1" applyAlignment="1">
      <alignment horizontal="center" wrapText="1"/>
    </xf>
    <xf numFmtId="2" fontId="6" fillId="16" borderId="2" xfId="0" applyNumberFormat="1" applyFont="1" applyFill="1" applyBorder="1" applyAlignment="1">
      <alignment horizontal="left" vertical="center" wrapText="1"/>
    </xf>
    <xf numFmtId="2" fontId="6" fillId="16" borderId="3" xfId="0" applyNumberFormat="1" applyFont="1" applyFill="1" applyBorder="1" applyAlignment="1">
      <alignment horizontal="left" vertical="center" wrapText="1"/>
    </xf>
    <xf numFmtId="2" fontId="6" fillId="16" borderId="14" xfId="0" applyNumberFormat="1" applyFont="1" applyFill="1" applyBorder="1" applyAlignment="1">
      <alignment horizontal="left" vertical="center" wrapText="1"/>
    </xf>
    <xf numFmtId="0" fontId="55" fillId="26" borderId="2" xfId="0" applyNumberFormat="1" applyFont="1" applyFill="1" applyBorder="1" applyAlignment="1">
      <alignment horizontal="center" vertical="center"/>
    </xf>
    <xf numFmtId="0" fontId="55" fillId="26" borderId="3" xfId="0" applyNumberFormat="1" applyFont="1" applyFill="1" applyBorder="1" applyAlignment="1">
      <alignment horizontal="center" vertical="center"/>
    </xf>
    <xf numFmtId="0" fontId="55" fillId="26" borderId="14" xfId="0" applyNumberFormat="1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left"/>
    </xf>
    <xf numFmtId="0" fontId="43" fillId="26" borderId="2" xfId="1" applyFont="1" applyFill="1" applyBorder="1" applyAlignment="1">
      <alignment horizontal="center"/>
    </xf>
    <xf numFmtId="0" fontId="43" fillId="26" borderId="3" xfId="1" applyFont="1" applyFill="1" applyBorder="1" applyAlignment="1">
      <alignment horizontal="center"/>
    </xf>
    <xf numFmtId="0" fontId="43" fillId="26" borderId="14" xfId="1" applyFont="1" applyFill="1" applyBorder="1" applyAlignment="1">
      <alignment horizontal="center"/>
    </xf>
    <xf numFmtId="0" fontId="34" fillId="16" borderId="2" xfId="0" applyFont="1" applyFill="1" applyBorder="1" applyAlignment="1">
      <alignment horizontal="left" vertical="center" wrapText="1"/>
    </xf>
    <xf numFmtId="0" fontId="34" fillId="16" borderId="3" xfId="0" applyFont="1" applyFill="1" applyBorder="1" applyAlignment="1">
      <alignment horizontal="left" vertical="center" wrapText="1"/>
    </xf>
    <xf numFmtId="0" fontId="34" fillId="16" borderId="1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  <xf numFmtId="0" fontId="54" fillId="26" borderId="2" xfId="1" applyFont="1" applyFill="1" applyBorder="1" applyAlignment="1">
      <alignment horizontal="center"/>
    </xf>
    <xf numFmtId="0" fontId="54" fillId="26" borderId="3" xfId="1" applyFont="1" applyFill="1" applyBorder="1" applyAlignment="1">
      <alignment horizontal="center"/>
    </xf>
    <xf numFmtId="0" fontId="54" fillId="26" borderId="14" xfId="1" applyFont="1" applyFill="1" applyBorder="1" applyAlignment="1">
      <alignment horizontal="center"/>
    </xf>
    <xf numFmtId="0" fontId="17" fillId="3" borderId="3" xfId="1" applyFont="1" applyFill="1" applyBorder="1" applyAlignment="1">
      <alignment horizontal="left" vertical="center" wrapText="1"/>
    </xf>
    <xf numFmtId="0" fontId="17" fillId="3" borderId="14" xfId="1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 wrapText="1"/>
    </xf>
  </cellXfs>
  <cellStyles count="8">
    <cellStyle name="Bad" xfId="6" builtinId="27"/>
    <cellStyle name="Comma" xfId="5" builtinId="3"/>
    <cellStyle name="Hyperlink" xfId="4" builtinId="8"/>
    <cellStyle name="Normal" xfId="0" builtinId="0"/>
    <cellStyle name="Normal 2" xfId="1"/>
    <cellStyle name="Normal 2 2" xfId="7"/>
    <cellStyle name="Normal 5" xfId="3"/>
    <cellStyle name="Normal_Sheet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knizhen-pazar.net/index.php?search=%D0%9A%D0%B0%D0%BB%D0%B8%D0%BD%20%D0%AF%D0%BD%D0%B0%D0%BA%D0%B8%D0%B5%D0%B2&amp;searchin=name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4"/>
  <sheetViews>
    <sheetView workbookViewId="0">
      <selection activeCell="O34" sqref="O34"/>
    </sheetView>
  </sheetViews>
  <sheetFormatPr defaultRowHeight="15" x14ac:dyDescent="0.25"/>
  <cols>
    <col min="1" max="1" width="4.140625" customWidth="1"/>
    <col min="2" max="2" width="28.42578125" customWidth="1"/>
    <col min="3" max="3" width="6.7109375" customWidth="1"/>
    <col min="4" max="4" width="7" customWidth="1"/>
    <col min="5" max="5" width="7.5703125" customWidth="1"/>
    <col min="6" max="6" width="8" customWidth="1"/>
    <col min="7" max="7" width="10.28515625" customWidth="1"/>
    <col min="8" max="8" width="11.28515625" customWidth="1"/>
  </cols>
  <sheetData>
    <row r="2" spans="1:26" x14ac:dyDescent="0.25">
      <c r="A2" s="65">
        <v>1</v>
      </c>
      <c r="B2" s="65" t="s">
        <v>28</v>
      </c>
      <c r="C2" s="65"/>
      <c r="D2" s="66"/>
      <c r="E2" s="66">
        <v>20.14</v>
      </c>
      <c r="F2" s="66"/>
      <c r="G2" s="66"/>
      <c r="H2" s="77" t="s">
        <v>79</v>
      </c>
      <c r="I2" s="67"/>
      <c r="J2" s="67"/>
      <c r="K2" s="67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1"/>
    </row>
    <row r="3" spans="1:26" x14ac:dyDescent="0.25">
      <c r="A3" s="5">
        <v>2</v>
      </c>
      <c r="B3" s="5" t="s">
        <v>8</v>
      </c>
      <c r="C3" s="5">
        <v>2.2799999999999998</v>
      </c>
      <c r="D3" s="6"/>
      <c r="E3" s="6"/>
      <c r="F3" s="6"/>
      <c r="G3" s="6"/>
      <c r="H3" s="56"/>
      <c r="I3" s="64"/>
      <c r="J3" s="64"/>
      <c r="K3" s="64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1"/>
    </row>
    <row r="4" spans="1:26" x14ac:dyDescent="0.25">
      <c r="A4" s="65">
        <v>3</v>
      </c>
      <c r="B4" s="65" t="s">
        <v>7</v>
      </c>
      <c r="C4" s="65"/>
      <c r="D4" s="66"/>
      <c r="E4" s="66">
        <v>36.64</v>
      </c>
      <c r="F4" s="66"/>
      <c r="G4" s="66"/>
      <c r="H4" s="77" t="s">
        <v>79</v>
      </c>
      <c r="I4" s="67"/>
      <c r="J4" s="67"/>
      <c r="K4" s="67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1"/>
    </row>
    <row r="5" spans="1:26" x14ac:dyDescent="0.25">
      <c r="A5" s="5">
        <v>4</v>
      </c>
      <c r="B5" s="5" t="s">
        <v>8</v>
      </c>
      <c r="C5" s="5">
        <v>2.29</v>
      </c>
      <c r="D5" s="6"/>
      <c r="E5" s="6"/>
      <c r="F5" s="6"/>
      <c r="G5" s="6"/>
      <c r="H5" s="56"/>
      <c r="I5" s="64"/>
      <c r="J5" s="64"/>
      <c r="K5" s="64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1"/>
    </row>
    <row r="6" spans="1:26" x14ac:dyDescent="0.25">
      <c r="A6" s="68">
        <v>5</v>
      </c>
      <c r="B6" s="68" t="s">
        <v>1</v>
      </c>
      <c r="C6" s="68"/>
      <c r="D6" s="19">
        <v>68.010000000000005</v>
      </c>
      <c r="E6" s="19"/>
      <c r="F6" s="19"/>
      <c r="G6" s="19"/>
      <c r="H6" s="78" t="s">
        <v>81</v>
      </c>
      <c r="I6" s="70"/>
      <c r="J6" s="70"/>
      <c r="K6" s="70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1"/>
    </row>
    <row r="7" spans="1:26" x14ac:dyDescent="0.25">
      <c r="A7" s="74">
        <v>6</v>
      </c>
      <c r="B7" s="74" t="s">
        <v>9</v>
      </c>
      <c r="C7" s="74"/>
      <c r="D7" s="18"/>
      <c r="E7" s="18"/>
      <c r="F7" s="18">
        <v>7.87</v>
      </c>
      <c r="G7" s="18"/>
      <c r="H7" s="79" t="s">
        <v>80</v>
      </c>
      <c r="I7" s="75"/>
      <c r="J7" s="75"/>
      <c r="K7" s="75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"/>
    </row>
    <row r="8" spans="1:26" x14ac:dyDescent="0.25">
      <c r="A8" s="5">
        <v>7</v>
      </c>
      <c r="B8" s="5" t="s">
        <v>10</v>
      </c>
      <c r="C8" s="6">
        <v>0.9</v>
      </c>
      <c r="D8" s="6"/>
      <c r="E8" s="6"/>
      <c r="F8" s="6"/>
      <c r="G8" s="6"/>
      <c r="H8" s="56"/>
      <c r="I8" s="64"/>
      <c r="J8" s="64"/>
      <c r="K8" s="64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1"/>
    </row>
    <row r="9" spans="1:26" x14ac:dyDescent="0.25">
      <c r="A9" s="5">
        <v>8</v>
      </c>
      <c r="B9" s="5" t="s">
        <v>10</v>
      </c>
      <c r="C9" s="6">
        <v>0.9</v>
      </c>
      <c r="D9" s="6"/>
      <c r="E9" s="6"/>
      <c r="F9" s="6"/>
      <c r="G9" s="6"/>
      <c r="H9" s="56"/>
      <c r="I9" s="64"/>
      <c r="J9" s="64"/>
      <c r="K9" s="6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"/>
    </row>
    <row r="10" spans="1:26" x14ac:dyDescent="0.25">
      <c r="A10" s="74">
        <v>9</v>
      </c>
      <c r="B10" s="74" t="s">
        <v>9</v>
      </c>
      <c r="C10" s="74"/>
      <c r="D10" s="18"/>
      <c r="E10" s="18"/>
      <c r="F10" s="18">
        <v>7.26</v>
      </c>
      <c r="G10" s="18"/>
      <c r="H10" s="79" t="s">
        <v>80</v>
      </c>
      <c r="I10" s="75"/>
      <c r="J10" s="75"/>
      <c r="K10" s="7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1"/>
    </row>
    <row r="11" spans="1:26" x14ac:dyDescent="0.25">
      <c r="A11" s="68">
        <v>10</v>
      </c>
      <c r="B11" s="68" t="s">
        <v>6</v>
      </c>
      <c r="C11" s="68"/>
      <c r="D11" s="19">
        <v>2.8</v>
      </c>
      <c r="E11" s="19"/>
      <c r="F11" s="19"/>
      <c r="G11" s="19"/>
      <c r="H11" s="78" t="s">
        <v>81</v>
      </c>
      <c r="I11" s="70"/>
      <c r="J11" s="70"/>
      <c r="K11" s="70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1"/>
    </row>
    <row r="12" spans="1:26" x14ac:dyDescent="0.25">
      <c r="A12" s="68">
        <v>11</v>
      </c>
      <c r="B12" s="68" t="s">
        <v>29</v>
      </c>
      <c r="C12" s="68"/>
      <c r="D12" s="19">
        <v>17.29</v>
      </c>
      <c r="E12" s="19"/>
      <c r="F12" s="19"/>
      <c r="G12" s="19"/>
      <c r="H12" s="78" t="s">
        <v>81</v>
      </c>
      <c r="I12" s="70"/>
      <c r="J12" s="70"/>
      <c r="K12" s="70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1"/>
    </row>
    <row r="13" spans="1:26" x14ac:dyDescent="0.25">
      <c r="A13" s="68">
        <v>12</v>
      </c>
      <c r="B13" s="68" t="s">
        <v>12</v>
      </c>
      <c r="C13" s="68"/>
      <c r="D13" s="19">
        <v>43.98</v>
      </c>
      <c r="E13" s="19"/>
      <c r="F13" s="19"/>
      <c r="G13" s="19"/>
      <c r="H13" s="78" t="s">
        <v>81</v>
      </c>
      <c r="I13" s="70"/>
      <c r="J13" s="70"/>
      <c r="K13" s="70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1"/>
    </row>
    <row r="14" spans="1:26" x14ac:dyDescent="0.25">
      <c r="A14" s="74">
        <v>13</v>
      </c>
      <c r="B14" s="74" t="s">
        <v>30</v>
      </c>
      <c r="C14" s="74"/>
      <c r="D14" s="18"/>
      <c r="E14" s="18"/>
      <c r="F14" s="18">
        <v>4.6900000000000004</v>
      </c>
      <c r="G14" s="18"/>
      <c r="H14" s="79" t="s">
        <v>80</v>
      </c>
      <c r="I14" s="75"/>
      <c r="J14" s="75"/>
      <c r="K14" s="75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1"/>
    </row>
    <row r="15" spans="1:26" x14ac:dyDescent="0.25">
      <c r="A15" s="71">
        <v>14</v>
      </c>
      <c r="B15" s="71" t="s">
        <v>30</v>
      </c>
      <c r="C15" s="71"/>
      <c r="D15" s="72"/>
      <c r="E15" s="72"/>
      <c r="F15" s="72"/>
      <c r="G15" s="72">
        <v>7.89</v>
      </c>
      <c r="H15" s="80" t="s">
        <v>82</v>
      </c>
      <c r="I15" s="73"/>
      <c r="J15" s="73"/>
      <c r="K15" s="73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1"/>
    </row>
    <row r="16" spans="1:26" x14ac:dyDescent="0.25">
      <c r="A16" s="74">
        <v>15</v>
      </c>
      <c r="B16" s="74" t="s">
        <v>15</v>
      </c>
      <c r="C16" s="74"/>
      <c r="D16" s="18"/>
      <c r="E16" s="18"/>
      <c r="F16" s="18">
        <v>8.1</v>
      </c>
      <c r="G16" s="18"/>
      <c r="H16" s="79" t="s">
        <v>80</v>
      </c>
      <c r="I16" s="75"/>
      <c r="J16" s="75"/>
      <c r="K16" s="75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1"/>
    </row>
    <row r="17" spans="1:26" x14ac:dyDescent="0.25">
      <c r="A17" s="68">
        <v>16</v>
      </c>
      <c r="B17" s="68" t="s">
        <v>29</v>
      </c>
      <c r="C17" s="68"/>
      <c r="D17" s="19">
        <v>17.559999999999999</v>
      </c>
      <c r="E17" s="19"/>
      <c r="F17" s="19"/>
      <c r="G17" s="19"/>
      <c r="H17" s="78" t="s">
        <v>81</v>
      </c>
      <c r="I17" s="70"/>
      <c r="J17" s="70"/>
      <c r="K17" s="70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1"/>
    </row>
    <row r="18" spans="1:26" x14ac:dyDescent="0.25">
      <c r="A18" s="68">
        <v>17</v>
      </c>
      <c r="B18" s="68" t="s">
        <v>12</v>
      </c>
      <c r="C18" s="68"/>
      <c r="D18" s="19">
        <v>26.04</v>
      </c>
      <c r="E18" s="19"/>
      <c r="F18" s="19"/>
      <c r="G18" s="19"/>
      <c r="H18" s="78" t="s">
        <v>81</v>
      </c>
      <c r="I18" s="70"/>
      <c r="J18" s="70"/>
      <c r="K18" s="70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"/>
    </row>
    <row r="19" spans="1:26" x14ac:dyDescent="0.25">
      <c r="A19" s="74">
        <v>18</v>
      </c>
      <c r="B19" s="74" t="s">
        <v>15</v>
      </c>
      <c r="C19" s="74"/>
      <c r="D19" s="18"/>
      <c r="E19" s="18"/>
      <c r="F19" s="18">
        <v>7.87</v>
      </c>
      <c r="G19" s="18"/>
      <c r="H19" s="79" t="s">
        <v>80</v>
      </c>
      <c r="I19" s="75"/>
      <c r="J19" s="75"/>
      <c r="K19" s="7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1"/>
    </row>
    <row r="20" spans="1:26" x14ac:dyDescent="0.25">
      <c r="A20" s="68">
        <v>19</v>
      </c>
      <c r="B20" s="68" t="s">
        <v>29</v>
      </c>
      <c r="C20" s="68"/>
      <c r="D20" s="19">
        <v>8.4600000000000009</v>
      </c>
      <c r="E20" s="19"/>
      <c r="F20" s="19"/>
      <c r="G20" s="19"/>
      <c r="H20" s="78" t="s">
        <v>81</v>
      </c>
      <c r="I20" s="70"/>
      <c r="J20" s="70"/>
      <c r="K20" s="70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1"/>
    </row>
    <row r="21" spans="1:26" x14ac:dyDescent="0.25">
      <c r="A21" s="68">
        <v>20</v>
      </c>
      <c r="B21" s="68" t="s">
        <v>29</v>
      </c>
      <c r="C21" s="68"/>
      <c r="D21" s="19">
        <v>8.26</v>
      </c>
      <c r="E21" s="19"/>
      <c r="F21" s="19"/>
      <c r="G21" s="19"/>
      <c r="H21" s="78" t="s">
        <v>81</v>
      </c>
      <c r="I21" s="70"/>
      <c r="J21" s="70"/>
      <c r="K21" s="70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1"/>
    </row>
    <row r="22" spans="1:26" x14ac:dyDescent="0.25">
      <c r="A22" s="65">
        <v>21</v>
      </c>
      <c r="B22" s="65" t="s">
        <v>31</v>
      </c>
      <c r="C22" s="65"/>
      <c r="D22" s="66"/>
      <c r="E22" s="66">
        <v>43.5</v>
      </c>
      <c r="F22" s="66"/>
      <c r="G22" s="66"/>
      <c r="H22" s="77" t="s">
        <v>79</v>
      </c>
      <c r="I22" s="67"/>
      <c r="J22" s="67"/>
      <c r="K22" s="67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1"/>
    </row>
    <row r="23" spans="1:26" x14ac:dyDescent="0.25">
      <c r="A23" s="65">
        <v>22</v>
      </c>
      <c r="B23" s="65" t="s">
        <v>14</v>
      </c>
      <c r="C23" s="65"/>
      <c r="D23" s="66"/>
      <c r="E23" s="66">
        <v>18.41</v>
      </c>
      <c r="F23" s="66"/>
      <c r="G23" s="66"/>
      <c r="H23" s="77" t="s">
        <v>79</v>
      </c>
      <c r="I23" s="67"/>
      <c r="J23" s="67"/>
      <c r="K23" s="67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1"/>
    </row>
    <row r="24" spans="1:26" x14ac:dyDescent="0.25">
      <c r="A24" s="65">
        <v>23</v>
      </c>
      <c r="B24" s="65" t="s">
        <v>2</v>
      </c>
      <c r="C24" s="65"/>
      <c r="D24" s="66"/>
      <c r="E24" s="66">
        <v>2.0699999999999998</v>
      </c>
      <c r="F24" s="66"/>
      <c r="G24" s="66"/>
      <c r="H24" s="77" t="s">
        <v>79</v>
      </c>
      <c r="I24" s="67"/>
      <c r="J24" s="67"/>
      <c r="K24" s="67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1"/>
    </row>
    <row r="25" spans="1:26" x14ac:dyDescent="0.25">
      <c r="A25" s="74">
        <v>24</v>
      </c>
      <c r="B25" s="74" t="s">
        <v>15</v>
      </c>
      <c r="C25" s="74"/>
      <c r="D25" s="18"/>
      <c r="E25" s="18"/>
      <c r="F25" s="18">
        <v>1.92</v>
      </c>
      <c r="G25" s="18"/>
      <c r="H25" s="79" t="s">
        <v>80</v>
      </c>
      <c r="I25" s="75"/>
      <c r="J25" s="75"/>
      <c r="K25" s="75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1"/>
    </row>
    <row r="26" spans="1:26" x14ac:dyDescent="0.25">
      <c r="A26" s="74">
        <v>25</v>
      </c>
      <c r="B26" s="18" t="s">
        <v>17</v>
      </c>
      <c r="C26" s="18"/>
      <c r="D26" s="18"/>
      <c r="E26" s="18"/>
      <c r="F26" s="18">
        <v>6.05</v>
      </c>
      <c r="G26" s="18"/>
      <c r="H26" s="79" t="s">
        <v>80</v>
      </c>
      <c r="I26" s="75"/>
      <c r="J26" s="75"/>
      <c r="K26" s="75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1"/>
    </row>
    <row r="27" spans="1:26" x14ac:dyDescent="0.25">
      <c r="A27" s="65">
        <v>26</v>
      </c>
      <c r="B27" s="66" t="s">
        <v>17</v>
      </c>
      <c r="C27" s="66"/>
      <c r="D27" s="66"/>
      <c r="E27" s="66">
        <v>1.17</v>
      </c>
      <c r="F27" s="66"/>
      <c r="G27" s="66"/>
      <c r="H27" s="77" t="s">
        <v>79</v>
      </c>
      <c r="I27" s="67"/>
      <c r="J27" s="67"/>
      <c r="K27" s="67"/>
      <c r="L27" s="6"/>
      <c r="M27" s="6"/>
      <c r="N27" s="6" t="s">
        <v>165</v>
      </c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1"/>
    </row>
    <row r="28" spans="1:26" x14ac:dyDescent="0.25">
      <c r="A28" s="68">
        <v>27</v>
      </c>
      <c r="B28" s="68" t="s">
        <v>18</v>
      </c>
      <c r="C28" s="68"/>
      <c r="D28" s="19">
        <v>5.98</v>
      </c>
      <c r="E28" s="19"/>
      <c r="F28" s="19"/>
      <c r="G28" s="19"/>
      <c r="H28" s="78" t="s">
        <v>81</v>
      </c>
      <c r="I28" s="70"/>
      <c r="J28" s="70"/>
      <c r="K28" s="70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1"/>
    </row>
    <row r="29" spans="1:26" x14ac:dyDescent="0.25">
      <c r="A29" s="68">
        <v>28</v>
      </c>
      <c r="B29" s="68" t="s">
        <v>32</v>
      </c>
      <c r="C29" s="68"/>
      <c r="D29" s="19">
        <v>5.99</v>
      </c>
      <c r="E29" s="19"/>
      <c r="F29" s="19"/>
      <c r="G29" s="19"/>
      <c r="H29" s="78" t="s">
        <v>81</v>
      </c>
      <c r="I29" s="70"/>
      <c r="J29" s="70"/>
      <c r="K29" s="70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1"/>
    </row>
    <row r="30" spans="1:26" x14ac:dyDescent="0.25">
      <c r="A30" s="68">
        <v>29</v>
      </c>
      <c r="B30" s="68" t="s">
        <v>11</v>
      </c>
      <c r="C30" s="68"/>
      <c r="D30" s="19">
        <v>12.17</v>
      </c>
      <c r="E30" s="19"/>
      <c r="F30" s="19"/>
      <c r="G30" s="19"/>
      <c r="H30" s="78" t="s">
        <v>81</v>
      </c>
      <c r="I30" s="70"/>
      <c r="J30" s="70"/>
      <c r="K30" s="70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1"/>
    </row>
    <row r="31" spans="1:26" x14ac:dyDescent="0.25">
      <c r="A31" s="68">
        <v>30</v>
      </c>
      <c r="B31" s="68" t="s">
        <v>1</v>
      </c>
      <c r="C31" s="68"/>
      <c r="D31" s="19">
        <v>28.59</v>
      </c>
      <c r="E31" s="19"/>
      <c r="F31" s="19"/>
      <c r="G31" s="19"/>
      <c r="H31" s="78" t="s">
        <v>81</v>
      </c>
      <c r="I31" s="70"/>
      <c r="J31" s="70"/>
      <c r="K31" s="70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"/>
    </row>
    <row r="32" spans="1:26" x14ac:dyDescent="0.25">
      <c r="A32" s="74">
        <v>31</v>
      </c>
      <c r="B32" s="74" t="s">
        <v>9</v>
      </c>
      <c r="C32" s="74"/>
      <c r="D32" s="18"/>
      <c r="E32" s="18"/>
      <c r="F32" s="18">
        <v>8.3000000000000007</v>
      </c>
      <c r="G32" s="18"/>
      <c r="H32" s="79" t="s">
        <v>80</v>
      </c>
      <c r="I32" s="75"/>
      <c r="J32" s="75"/>
      <c r="K32" s="75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1"/>
    </row>
    <row r="33" spans="1:26" x14ac:dyDescent="0.25">
      <c r="A33" s="74">
        <v>32</v>
      </c>
      <c r="B33" s="74" t="s">
        <v>9</v>
      </c>
      <c r="C33" s="74"/>
      <c r="D33" s="18"/>
      <c r="E33" s="18"/>
      <c r="F33" s="18">
        <v>7.83</v>
      </c>
      <c r="G33" s="18"/>
      <c r="H33" s="79" t="s">
        <v>80</v>
      </c>
      <c r="I33" s="75"/>
      <c r="J33" s="75"/>
      <c r="K33" s="75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1"/>
    </row>
    <row r="34" spans="1:26" x14ac:dyDescent="0.25">
      <c r="A34" s="68">
        <v>33</v>
      </c>
      <c r="B34" s="68" t="s">
        <v>33</v>
      </c>
      <c r="C34" s="68"/>
      <c r="D34" s="19">
        <v>26.41</v>
      </c>
      <c r="E34" s="19"/>
      <c r="F34" s="19"/>
      <c r="G34" s="19"/>
      <c r="H34" s="78" t="s">
        <v>81</v>
      </c>
      <c r="I34" s="70"/>
      <c r="J34" s="70"/>
      <c r="K34" s="70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1"/>
    </row>
    <row r="35" spans="1:26" x14ac:dyDescent="0.25">
      <c r="A35" s="68">
        <v>34</v>
      </c>
      <c r="B35" s="68" t="s">
        <v>33</v>
      </c>
      <c r="C35" s="68"/>
      <c r="D35" s="19">
        <v>26.78</v>
      </c>
      <c r="E35" s="19"/>
      <c r="F35" s="19"/>
      <c r="G35" s="19"/>
      <c r="H35" s="78" t="s">
        <v>81</v>
      </c>
      <c r="I35" s="69"/>
      <c r="J35" s="69"/>
      <c r="K35" s="69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6" x14ac:dyDescent="0.25">
      <c r="A36" s="68">
        <v>35</v>
      </c>
      <c r="B36" s="68" t="s">
        <v>1</v>
      </c>
      <c r="C36" s="68"/>
      <c r="D36" s="68"/>
      <c r="E36" s="68"/>
      <c r="F36" s="68"/>
      <c r="G36" s="68"/>
      <c r="H36" s="78" t="s">
        <v>81</v>
      </c>
      <c r="I36" s="69"/>
      <c r="J36" s="69"/>
      <c r="K36" s="69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6" x14ac:dyDescent="0.25">
      <c r="A37" s="5"/>
      <c r="B37" s="76">
        <f>C37+D37+E37+F37+G37</f>
        <v>494.39999999999992</v>
      </c>
      <c r="C37" s="81">
        <f>SUM(C3:C36)</f>
        <v>6.370000000000001</v>
      </c>
      <c r="D37" s="76">
        <f>SUM(D2:D36)</f>
        <v>298.31999999999994</v>
      </c>
      <c r="E37" s="76">
        <f>SUM(E2:E36)</f>
        <v>121.92999999999999</v>
      </c>
      <c r="F37" s="76">
        <f>SUM(F2:F36)</f>
        <v>59.89</v>
      </c>
      <c r="G37" s="76">
        <f>SUM(G15:G36)</f>
        <v>7.89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6" x14ac:dyDescent="0.25">
      <c r="A38" s="45"/>
      <c r="B38" s="45"/>
      <c r="C38" s="45">
        <v>6.37</v>
      </c>
      <c r="D38" s="45"/>
      <c r="E38" s="45">
        <v>121.93</v>
      </c>
      <c r="F38" s="45">
        <v>59.89</v>
      </c>
      <c r="G38" s="45">
        <v>7.89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:26" x14ac:dyDescent="0.25">
      <c r="A39" s="45"/>
      <c r="B39" s="45"/>
      <c r="C39" s="45"/>
      <c r="D39" s="45" t="s">
        <v>81</v>
      </c>
      <c r="E39" s="45" t="s">
        <v>79</v>
      </c>
      <c r="F39" s="45" t="s">
        <v>80</v>
      </c>
      <c r="G39" s="45" t="s">
        <v>82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:26" x14ac:dyDescent="0.25">
      <c r="A40" s="45"/>
      <c r="B40" s="45"/>
      <c r="C40" s="81"/>
      <c r="D40" s="76"/>
      <c r="E40" s="76"/>
      <c r="F40" s="76"/>
      <c r="G40" s="76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:26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:26" x14ac:dyDescent="0.2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:26" x14ac:dyDescent="0.2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:26" x14ac:dyDescent="0.2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8"/>
  <sheetViews>
    <sheetView topLeftCell="A128" workbookViewId="0">
      <selection activeCell="P144" sqref="P144"/>
    </sheetView>
  </sheetViews>
  <sheetFormatPr defaultRowHeight="15" x14ac:dyDescent="0.25"/>
  <cols>
    <col min="1" max="1" width="4.42578125" customWidth="1"/>
    <col min="2" max="2" width="7.5703125" customWidth="1"/>
    <col min="3" max="3" width="5.85546875" customWidth="1"/>
    <col min="4" max="4" width="4.42578125" customWidth="1"/>
    <col min="5" max="5" width="8.5703125" customWidth="1"/>
    <col min="6" max="6" width="5.28515625" customWidth="1"/>
    <col min="7" max="7" width="5.42578125" customWidth="1"/>
    <col min="8" max="8" width="8" customWidth="1"/>
    <col min="9" max="9" width="5.140625" customWidth="1"/>
    <col min="10" max="10" width="5.42578125" customWidth="1"/>
    <col min="11" max="11" width="6" customWidth="1"/>
    <col min="12" max="12" width="10.7109375" customWidth="1"/>
    <col min="13" max="13" width="7.7109375" customWidth="1"/>
    <col min="14" max="14" width="7.140625" customWidth="1"/>
    <col min="15" max="15" width="6.140625" customWidth="1"/>
    <col min="16" max="16" width="10.7109375" customWidth="1"/>
  </cols>
  <sheetData>
    <row r="1" spans="1:26" ht="21.75" thickBot="1" x14ac:dyDescent="0.4">
      <c r="A1" s="134" t="s">
        <v>171</v>
      </c>
      <c r="B1" s="134"/>
      <c r="C1" s="134"/>
      <c r="D1" s="134"/>
      <c r="E1" s="134"/>
    </row>
    <row r="2" spans="1:26" ht="15.75" thickBot="1" x14ac:dyDescent="0.3">
      <c r="A2" s="191" t="s">
        <v>173</v>
      </c>
      <c r="B2" s="200" t="s">
        <v>181</v>
      </c>
      <c r="C2" s="200" t="s">
        <v>182</v>
      </c>
      <c r="D2" s="139" t="s">
        <v>0</v>
      </c>
      <c r="E2" s="140" t="s">
        <v>179</v>
      </c>
      <c r="F2" s="138"/>
      <c r="G2" s="139" t="s">
        <v>172</v>
      </c>
      <c r="H2" s="140"/>
      <c r="I2" s="135" t="s">
        <v>174</v>
      </c>
      <c r="J2" s="136"/>
      <c r="K2" s="136"/>
      <c r="L2" s="137"/>
      <c r="M2" s="171" t="s">
        <v>178</v>
      </c>
      <c r="N2" s="141" t="s">
        <v>177</v>
      </c>
      <c r="O2" s="141" t="s">
        <v>175</v>
      </c>
      <c r="P2" s="141" t="s">
        <v>176</v>
      </c>
      <c r="Q2" s="142" t="s">
        <v>5</v>
      </c>
      <c r="R2" s="142" t="s">
        <v>3</v>
      </c>
      <c r="S2" s="142" t="s">
        <v>180</v>
      </c>
      <c r="T2" s="45"/>
      <c r="U2" s="45"/>
      <c r="V2" s="45"/>
      <c r="W2" s="45"/>
      <c r="X2" s="45"/>
      <c r="Y2" s="45"/>
      <c r="Z2" s="45"/>
    </row>
    <row r="3" spans="1:26" x14ac:dyDescent="0.25">
      <c r="A3" s="173">
        <v>1</v>
      </c>
      <c r="B3" s="167">
        <v>29.2</v>
      </c>
      <c r="C3" s="167"/>
      <c r="D3" s="173"/>
      <c r="E3" s="167"/>
      <c r="F3" s="167">
        <v>20.57</v>
      </c>
      <c r="G3" s="167">
        <v>3</v>
      </c>
      <c r="H3" s="172">
        <f>F3*G3</f>
        <v>61.71</v>
      </c>
      <c r="I3" s="167">
        <v>1.8</v>
      </c>
      <c r="J3" s="167">
        <v>1.8</v>
      </c>
      <c r="K3" s="167">
        <v>3</v>
      </c>
      <c r="L3" s="167">
        <f>I3*J3*K3</f>
        <v>9.7200000000000006</v>
      </c>
      <c r="M3" s="167"/>
      <c r="N3" s="167"/>
      <c r="O3" s="167"/>
      <c r="P3" s="167"/>
      <c r="Q3" s="167"/>
      <c r="R3" s="167"/>
      <c r="S3" s="167"/>
      <c r="T3" s="143"/>
      <c r="U3" s="143"/>
      <c r="V3" s="143"/>
      <c r="W3" s="143"/>
      <c r="X3" s="143"/>
      <c r="Y3" s="143"/>
      <c r="Z3" s="143"/>
    </row>
    <row r="4" spans="1:26" x14ac:dyDescent="0.25">
      <c r="A4" s="146"/>
      <c r="B4" s="147"/>
      <c r="C4" s="147"/>
      <c r="D4" s="146"/>
      <c r="E4" s="147"/>
      <c r="F4" s="147"/>
      <c r="G4" s="147"/>
      <c r="H4" s="148"/>
      <c r="I4" s="147">
        <v>1.56</v>
      </c>
      <c r="J4" s="147">
        <v>2</v>
      </c>
      <c r="K4" s="147">
        <v>1</v>
      </c>
      <c r="L4" s="147">
        <f>I4*J4*K4</f>
        <v>3.12</v>
      </c>
      <c r="M4" s="147"/>
      <c r="N4" s="147"/>
      <c r="O4" s="147"/>
      <c r="P4" s="147"/>
      <c r="Q4" s="147"/>
      <c r="R4" s="147"/>
      <c r="S4" s="147"/>
      <c r="T4" s="143"/>
      <c r="U4" s="143"/>
      <c r="V4" s="143"/>
      <c r="W4" s="143"/>
      <c r="X4" s="143"/>
      <c r="Y4" s="143"/>
      <c r="Z4" s="143"/>
    </row>
    <row r="5" spans="1:26" x14ac:dyDescent="0.25">
      <c r="A5" s="146"/>
      <c r="B5" s="147"/>
      <c r="C5" s="147"/>
      <c r="D5" s="146"/>
      <c r="E5" s="147">
        <v>19</v>
      </c>
      <c r="F5" s="147"/>
      <c r="G5" s="147"/>
      <c r="H5" s="148"/>
      <c r="I5" s="147"/>
      <c r="J5" s="147"/>
      <c r="K5" s="147"/>
      <c r="L5" s="148">
        <f>SUM(L3:L4)</f>
        <v>12.84</v>
      </c>
      <c r="M5" s="148">
        <f>H3-L5</f>
        <v>48.870000000000005</v>
      </c>
      <c r="N5" s="148">
        <v>7</v>
      </c>
      <c r="O5" s="148"/>
      <c r="P5" s="148">
        <f>M5-N5</f>
        <v>41.870000000000005</v>
      </c>
      <c r="Q5" s="147"/>
      <c r="R5" s="147">
        <v>48.87</v>
      </c>
      <c r="S5" s="147"/>
      <c r="T5" s="143"/>
      <c r="U5" s="143"/>
      <c r="V5" s="143"/>
      <c r="W5" s="143"/>
      <c r="X5" s="143"/>
      <c r="Y5" s="143"/>
      <c r="Z5" s="143"/>
    </row>
    <row r="6" spans="1:26" x14ac:dyDescent="0.25">
      <c r="A6" s="152">
        <v>2</v>
      </c>
      <c r="B6" s="153">
        <v>20.2</v>
      </c>
      <c r="C6" s="153"/>
      <c r="D6" s="152"/>
      <c r="E6" s="153"/>
      <c r="F6" s="153">
        <v>21</v>
      </c>
      <c r="G6" s="153">
        <v>3</v>
      </c>
      <c r="H6" s="154">
        <f>F6*G6</f>
        <v>63</v>
      </c>
      <c r="I6" s="153">
        <v>1</v>
      </c>
      <c r="J6" s="153">
        <v>2.1</v>
      </c>
      <c r="K6" s="153">
        <v>1</v>
      </c>
      <c r="L6" s="153">
        <f>I6*J6*K6</f>
        <v>2.1</v>
      </c>
      <c r="M6" s="153"/>
      <c r="N6" s="153"/>
      <c r="O6" s="153"/>
      <c r="P6" s="153"/>
      <c r="Q6" s="153"/>
      <c r="R6" s="153"/>
      <c r="S6" s="153"/>
      <c r="T6" s="143"/>
      <c r="U6" s="143"/>
      <c r="V6" s="143"/>
      <c r="W6" s="143"/>
      <c r="X6" s="143"/>
      <c r="Y6" s="143"/>
      <c r="Z6" s="143"/>
    </row>
    <row r="7" spans="1:26" x14ac:dyDescent="0.25">
      <c r="A7" s="152"/>
      <c r="B7" s="153"/>
      <c r="C7" s="153"/>
      <c r="D7" s="152"/>
      <c r="E7" s="153"/>
      <c r="F7" s="153"/>
      <c r="G7" s="153"/>
      <c r="H7" s="153"/>
      <c r="I7" s="153">
        <v>0.9</v>
      </c>
      <c r="J7" s="153">
        <v>2.1</v>
      </c>
      <c r="K7" s="153">
        <v>1</v>
      </c>
      <c r="L7" s="153">
        <f>I7*J7*K7</f>
        <v>1.8900000000000001</v>
      </c>
      <c r="M7" s="153"/>
      <c r="N7" s="153"/>
      <c r="O7" s="153"/>
      <c r="P7" s="153"/>
      <c r="Q7" s="153"/>
      <c r="R7" s="153"/>
      <c r="S7" s="153"/>
      <c r="T7" s="143"/>
      <c r="U7" s="143"/>
      <c r="V7" s="143"/>
      <c r="W7" s="143"/>
      <c r="X7" s="143"/>
      <c r="Y7" s="143"/>
      <c r="Z7" s="143"/>
    </row>
    <row r="8" spans="1:26" x14ac:dyDescent="0.25">
      <c r="A8" s="152"/>
      <c r="B8" s="153"/>
      <c r="C8" s="153"/>
      <c r="D8" s="152"/>
      <c r="E8" s="153"/>
      <c r="F8" s="153"/>
      <c r="G8" s="153"/>
      <c r="H8" s="153"/>
      <c r="I8" s="153">
        <v>1.8</v>
      </c>
      <c r="J8" s="153">
        <v>1.8</v>
      </c>
      <c r="K8" s="153">
        <v>2</v>
      </c>
      <c r="L8" s="153">
        <f>I8*J8*K8</f>
        <v>6.48</v>
      </c>
      <c r="M8" s="153"/>
      <c r="N8" s="153"/>
      <c r="O8" s="153"/>
      <c r="P8" s="153"/>
      <c r="Q8" s="153"/>
      <c r="R8" s="153"/>
      <c r="S8" s="153"/>
      <c r="T8" s="143"/>
      <c r="U8" s="143"/>
      <c r="V8" s="143"/>
      <c r="W8" s="143"/>
      <c r="X8" s="143"/>
      <c r="Y8" s="143"/>
      <c r="Z8" s="143"/>
    </row>
    <row r="9" spans="1:26" x14ac:dyDescent="0.25">
      <c r="A9" s="152"/>
      <c r="B9" s="153"/>
      <c r="C9" s="153"/>
      <c r="D9" s="152"/>
      <c r="E9" s="153">
        <v>19.100000000000001</v>
      </c>
      <c r="F9" s="153"/>
      <c r="G9" s="153"/>
      <c r="H9" s="153"/>
      <c r="I9" s="153"/>
      <c r="J9" s="153"/>
      <c r="K9" s="153"/>
      <c r="L9" s="154">
        <f>SUM(L6:L8)</f>
        <v>10.47</v>
      </c>
      <c r="M9" s="154">
        <f>H6-L9</f>
        <v>52.53</v>
      </c>
      <c r="N9" s="153">
        <v>5.0999999999999996</v>
      </c>
      <c r="O9" s="153"/>
      <c r="P9" s="153">
        <f>M9-N9</f>
        <v>47.43</v>
      </c>
      <c r="Q9" s="153"/>
      <c r="R9" s="153">
        <f>M9</f>
        <v>52.53</v>
      </c>
      <c r="S9" s="153"/>
      <c r="T9" s="143"/>
      <c r="U9" s="143"/>
      <c r="V9" s="143"/>
      <c r="W9" s="143"/>
      <c r="X9" s="143"/>
      <c r="Y9" s="143"/>
      <c r="Z9" s="143"/>
    </row>
    <row r="10" spans="1:26" x14ac:dyDescent="0.25">
      <c r="A10" s="149">
        <v>3</v>
      </c>
      <c r="B10" s="150">
        <v>20.2</v>
      </c>
      <c r="C10" s="150"/>
      <c r="D10" s="149"/>
      <c r="E10" s="150"/>
      <c r="F10" s="150">
        <v>21</v>
      </c>
      <c r="G10" s="150">
        <v>3</v>
      </c>
      <c r="H10" s="151">
        <f>F10*G10</f>
        <v>63</v>
      </c>
      <c r="I10" s="150">
        <v>1</v>
      </c>
      <c r="J10" s="150">
        <v>2.1</v>
      </c>
      <c r="K10" s="150">
        <v>1</v>
      </c>
      <c r="L10" s="150">
        <f>I10*J10*K10</f>
        <v>2.1</v>
      </c>
      <c r="M10" s="150"/>
      <c r="N10" s="150"/>
      <c r="O10" s="150"/>
      <c r="P10" s="150"/>
      <c r="Q10" s="150"/>
      <c r="R10" s="150">
        <f t="shared" ref="R10:R17" si="0">M10</f>
        <v>0</v>
      </c>
      <c r="S10" s="150"/>
      <c r="T10" s="143"/>
      <c r="U10" s="143"/>
      <c r="V10" s="143"/>
      <c r="W10" s="143"/>
      <c r="X10" s="143"/>
      <c r="Y10" s="143"/>
      <c r="Z10" s="143"/>
    </row>
    <row r="11" spans="1:26" x14ac:dyDescent="0.25">
      <c r="A11" s="149"/>
      <c r="B11" s="150"/>
      <c r="C11" s="150"/>
      <c r="D11" s="149"/>
      <c r="E11" s="150"/>
      <c r="F11" s="150"/>
      <c r="G11" s="150"/>
      <c r="H11" s="150"/>
      <c r="I11" s="150">
        <v>0.9</v>
      </c>
      <c r="J11" s="150">
        <v>2.1</v>
      </c>
      <c r="K11" s="150">
        <v>1</v>
      </c>
      <c r="L11" s="150">
        <f>I11*J11*K11</f>
        <v>1.8900000000000001</v>
      </c>
      <c r="M11" s="150"/>
      <c r="N11" s="150"/>
      <c r="O11" s="150"/>
      <c r="P11" s="150"/>
      <c r="Q11" s="150"/>
      <c r="R11" s="150">
        <f t="shared" si="0"/>
        <v>0</v>
      </c>
      <c r="S11" s="150"/>
      <c r="T11" s="143"/>
      <c r="U11" s="143"/>
      <c r="V11" s="143"/>
      <c r="W11" s="143"/>
      <c r="X11" s="143"/>
      <c r="Y11" s="143"/>
      <c r="Z11" s="143"/>
    </row>
    <row r="12" spans="1:26" x14ac:dyDescent="0.25">
      <c r="A12" s="149"/>
      <c r="B12" s="150"/>
      <c r="C12" s="150"/>
      <c r="D12" s="149"/>
      <c r="E12" s="150"/>
      <c r="F12" s="150"/>
      <c r="G12" s="150"/>
      <c r="H12" s="150"/>
      <c r="I12" s="150">
        <v>1.8</v>
      </c>
      <c r="J12" s="150">
        <v>1.8</v>
      </c>
      <c r="K12" s="150">
        <v>2</v>
      </c>
      <c r="L12" s="150">
        <f>I12*J12*K12</f>
        <v>6.48</v>
      </c>
      <c r="M12" s="150"/>
      <c r="N12" s="150"/>
      <c r="O12" s="150"/>
      <c r="P12" s="150"/>
      <c r="Q12" s="150"/>
      <c r="R12" s="150">
        <f t="shared" si="0"/>
        <v>0</v>
      </c>
      <c r="S12" s="150"/>
      <c r="T12" s="143"/>
      <c r="U12" s="143"/>
      <c r="V12" s="143"/>
      <c r="W12" s="143"/>
      <c r="X12" s="143"/>
      <c r="Y12" s="143"/>
      <c r="Z12" s="143"/>
    </row>
    <row r="13" spans="1:26" x14ac:dyDescent="0.25">
      <c r="A13" s="149"/>
      <c r="B13" s="150"/>
      <c r="C13" s="150"/>
      <c r="D13" s="149"/>
      <c r="E13" s="150">
        <v>19.100000000000001</v>
      </c>
      <c r="F13" s="150"/>
      <c r="G13" s="150"/>
      <c r="H13" s="150"/>
      <c r="I13" s="150"/>
      <c r="J13" s="150"/>
      <c r="K13" s="150"/>
      <c r="L13" s="151">
        <f>SUM(L10:L12)</f>
        <v>10.47</v>
      </c>
      <c r="M13" s="150">
        <f>H10-L13</f>
        <v>52.53</v>
      </c>
      <c r="N13" s="150">
        <v>5.0999999999999996</v>
      </c>
      <c r="O13" s="150"/>
      <c r="P13" s="150">
        <f>M13-N13</f>
        <v>47.43</v>
      </c>
      <c r="Q13" s="150"/>
      <c r="R13" s="150">
        <f t="shared" si="0"/>
        <v>52.53</v>
      </c>
      <c r="S13" s="150"/>
      <c r="T13" s="143"/>
      <c r="U13" s="143"/>
      <c r="V13" s="143"/>
      <c r="W13" s="143"/>
      <c r="X13" s="143"/>
      <c r="Y13" s="143"/>
      <c r="Z13" s="143"/>
    </row>
    <row r="14" spans="1:26" x14ac:dyDescent="0.25">
      <c r="A14" s="160">
        <v>4</v>
      </c>
      <c r="B14" s="161">
        <v>20.2</v>
      </c>
      <c r="C14" s="161"/>
      <c r="D14" s="160"/>
      <c r="E14" s="161"/>
      <c r="F14" s="161">
        <v>21</v>
      </c>
      <c r="G14" s="161">
        <v>3</v>
      </c>
      <c r="H14" s="162">
        <f>F14*G14</f>
        <v>63</v>
      </c>
      <c r="I14" s="161">
        <v>1</v>
      </c>
      <c r="J14" s="161">
        <v>2.1</v>
      </c>
      <c r="K14" s="161">
        <v>1</v>
      </c>
      <c r="L14" s="161">
        <f>I14*J14*K14</f>
        <v>2.1</v>
      </c>
      <c r="M14" s="161"/>
      <c r="N14" s="161"/>
      <c r="O14" s="161"/>
      <c r="P14" s="161"/>
      <c r="Q14" s="161"/>
      <c r="R14" s="161">
        <f t="shared" si="0"/>
        <v>0</v>
      </c>
      <c r="S14" s="161"/>
      <c r="T14" s="143"/>
      <c r="U14" s="143"/>
      <c r="V14" s="143"/>
      <c r="W14" s="143"/>
      <c r="X14" s="143"/>
      <c r="Y14" s="143"/>
      <c r="Z14" s="143"/>
    </row>
    <row r="15" spans="1:26" x14ac:dyDescent="0.25">
      <c r="A15" s="160"/>
      <c r="B15" s="161"/>
      <c r="C15" s="161"/>
      <c r="D15" s="160"/>
      <c r="E15" s="161"/>
      <c r="F15" s="161"/>
      <c r="G15" s="161"/>
      <c r="H15" s="161"/>
      <c r="I15" s="161">
        <v>0.9</v>
      </c>
      <c r="J15" s="161">
        <v>2.1</v>
      </c>
      <c r="K15" s="161">
        <v>1</v>
      </c>
      <c r="L15" s="161">
        <f>I15*J15*K15</f>
        <v>1.8900000000000001</v>
      </c>
      <c r="M15" s="161"/>
      <c r="N15" s="161"/>
      <c r="O15" s="161"/>
      <c r="P15" s="161"/>
      <c r="Q15" s="161"/>
      <c r="R15" s="161">
        <f t="shared" si="0"/>
        <v>0</v>
      </c>
      <c r="S15" s="161"/>
      <c r="T15" s="143"/>
      <c r="U15" s="143"/>
      <c r="V15" s="143"/>
      <c r="W15" s="143"/>
      <c r="X15" s="143"/>
      <c r="Y15" s="143"/>
      <c r="Z15" s="143"/>
    </row>
    <row r="16" spans="1:26" x14ac:dyDescent="0.25">
      <c r="A16" s="160"/>
      <c r="B16" s="161"/>
      <c r="C16" s="161"/>
      <c r="D16" s="160"/>
      <c r="E16" s="161"/>
      <c r="F16" s="161"/>
      <c r="G16" s="161"/>
      <c r="H16" s="161"/>
      <c r="I16" s="161">
        <v>1.8</v>
      </c>
      <c r="J16" s="161">
        <v>1.8</v>
      </c>
      <c r="K16" s="161">
        <v>2</v>
      </c>
      <c r="L16" s="161">
        <f>I16*J16*K16</f>
        <v>6.48</v>
      </c>
      <c r="M16" s="161"/>
      <c r="N16" s="161"/>
      <c r="O16" s="161"/>
      <c r="P16" s="161"/>
      <c r="Q16" s="161"/>
      <c r="R16" s="161">
        <f t="shared" si="0"/>
        <v>0</v>
      </c>
      <c r="S16" s="161"/>
      <c r="T16" s="143"/>
      <c r="U16" s="143"/>
      <c r="V16" s="143"/>
      <c r="W16" s="143"/>
      <c r="X16" s="143"/>
      <c r="Y16" s="143"/>
      <c r="Z16" s="143"/>
    </row>
    <row r="17" spans="1:26" ht="15.75" thickBot="1" x14ac:dyDescent="0.3">
      <c r="A17" s="160"/>
      <c r="B17" s="161"/>
      <c r="C17" s="161"/>
      <c r="D17" s="160"/>
      <c r="E17" s="161">
        <v>19.100000000000001</v>
      </c>
      <c r="F17" s="161"/>
      <c r="G17" s="161"/>
      <c r="H17" s="161"/>
      <c r="I17" s="161"/>
      <c r="J17" s="161"/>
      <c r="K17" s="161"/>
      <c r="L17" s="162">
        <f>SUM(L14:L16)</f>
        <v>10.47</v>
      </c>
      <c r="M17" s="161">
        <f>H14-L17</f>
        <v>52.53</v>
      </c>
      <c r="N17" s="161">
        <v>5.0999999999999996</v>
      </c>
      <c r="O17" s="161"/>
      <c r="P17" s="161">
        <f>M17-N17</f>
        <v>47.43</v>
      </c>
      <c r="Q17" s="161"/>
      <c r="R17" s="161">
        <f t="shared" si="0"/>
        <v>52.53</v>
      </c>
      <c r="S17" s="161"/>
      <c r="T17" s="143"/>
      <c r="U17" s="143"/>
      <c r="V17" s="143"/>
      <c r="W17" s="143"/>
      <c r="X17" s="143"/>
      <c r="Y17" s="143"/>
      <c r="Z17" s="143"/>
    </row>
    <row r="18" spans="1:26" ht="15.75" thickBot="1" x14ac:dyDescent="0.3">
      <c r="A18" s="191" t="s">
        <v>173</v>
      </c>
      <c r="B18" s="200" t="s">
        <v>181</v>
      </c>
      <c r="C18" s="200" t="s">
        <v>182</v>
      </c>
      <c r="D18" s="192" t="s">
        <v>0</v>
      </c>
      <c r="E18" s="193" t="s">
        <v>179</v>
      </c>
      <c r="F18" s="194"/>
      <c r="G18" s="192" t="s">
        <v>172</v>
      </c>
      <c r="H18" s="193"/>
      <c r="I18" s="195" t="s">
        <v>174</v>
      </c>
      <c r="J18" s="196"/>
      <c r="K18" s="196"/>
      <c r="L18" s="197"/>
      <c r="M18" s="198" t="s">
        <v>178</v>
      </c>
      <c r="N18" s="199" t="s">
        <v>177</v>
      </c>
      <c r="O18" s="199" t="s">
        <v>175</v>
      </c>
      <c r="P18" s="199" t="s">
        <v>176</v>
      </c>
      <c r="Q18" s="180" t="s">
        <v>5</v>
      </c>
      <c r="R18" s="180" t="s">
        <v>3</v>
      </c>
      <c r="S18" s="180" t="s">
        <v>180</v>
      </c>
      <c r="T18" s="143"/>
      <c r="U18" s="143"/>
      <c r="V18" s="143"/>
      <c r="W18" s="143"/>
      <c r="X18" s="143"/>
      <c r="Y18" s="143"/>
      <c r="Z18" s="143"/>
    </row>
    <row r="19" spans="1:26" x14ac:dyDescent="0.25">
      <c r="A19" s="164">
        <v>5</v>
      </c>
      <c r="B19" s="165">
        <v>20.2</v>
      </c>
      <c r="C19" s="165"/>
      <c r="D19" s="164"/>
      <c r="E19" s="165"/>
      <c r="F19" s="165">
        <v>21</v>
      </c>
      <c r="G19" s="165">
        <v>3</v>
      </c>
      <c r="H19" s="166">
        <f>F19*G19</f>
        <v>63</v>
      </c>
      <c r="I19" s="165">
        <v>1</v>
      </c>
      <c r="J19" s="165">
        <v>2.1</v>
      </c>
      <c r="K19" s="165">
        <v>1</v>
      </c>
      <c r="L19" s="165">
        <f>I19*J19*K19</f>
        <v>2.1</v>
      </c>
      <c r="M19" s="165"/>
      <c r="N19" s="165"/>
      <c r="O19" s="165"/>
      <c r="P19" s="165"/>
      <c r="Q19" s="165"/>
      <c r="R19" s="165"/>
      <c r="S19" s="165"/>
      <c r="T19" s="143"/>
      <c r="U19" s="143"/>
      <c r="V19" s="143"/>
      <c r="W19" s="143"/>
      <c r="X19" s="143"/>
      <c r="Y19" s="143"/>
      <c r="Z19" s="143"/>
    </row>
    <row r="20" spans="1:26" x14ac:dyDescent="0.25">
      <c r="A20" s="164"/>
      <c r="B20" s="165"/>
      <c r="C20" s="165"/>
      <c r="D20" s="164"/>
      <c r="E20" s="165"/>
      <c r="F20" s="165"/>
      <c r="G20" s="165"/>
      <c r="H20" s="165"/>
      <c r="I20" s="165">
        <v>0.9</v>
      </c>
      <c r="J20" s="165">
        <v>2.1</v>
      </c>
      <c r="K20" s="165">
        <v>1</v>
      </c>
      <c r="L20" s="165">
        <f>I20*J20*K20</f>
        <v>1.8900000000000001</v>
      </c>
      <c r="M20" s="165"/>
      <c r="N20" s="165"/>
      <c r="O20" s="165"/>
      <c r="P20" s="165"/>
      <c r="Q20" s="165"/>
      <c r="R20" s="165"/>
      <c r="S20" s="165"/>
      <c r="T20" s="143"/>
      <c r="U20" s="143"/>
      <c r="V20" s="143"/>
      <c r="W20" s="143"/>
      <c r="X20" s="143"/>
      <c r="Y20" s="143"/>
      <c r="Z20" s="143"/>
    </row>
    <row r="21" spans="1:26" x14ac:dyDescent="0.25">
      <c r="A21" s="164"/>
      <c r="B21" s="165"/>
      <c r="C21" s="165"/>
      <c r="D21" s="164"/>
      <c r="E21" s="165"/>
      <c r="F21" s="165"/>
      <c r="G21" s="165"/>
      <c r="H21" s="165"/>
      <c r="I21" s="165">
        <v>1.8</v>
      </c>
      <c r="J21" s="165">
        <v>1.8</v>
      </c>
      <c r="K21" s="165">
        <v>2</v>
      </c>
      <c r="L21" s="165">
        <f>I21*J21*K21</f>
        <v>6.48</v>
      </c>
      <c r="M21" s="165"/>
      <c r="N21" s="165"/>
      <c r="O21" s="165"/>
      <c r="P21" s="165"/>
      <c r="Q21" s="165"/>
      <c r="R21" s="165"/>
      <c r="S21" s="165"/>
      <c r="T21" s="143"/>
      <c r="U21" s="143"/>
      <c r="V21" s="143"/>
      <c r="W21" s="143"/>
      <c r="X21" s="143"/>
      <c r="Y21" s="143"/>
      <c r="Z21" s="143"/>
    </row>
    <row r="22" spans="1:26" x14ac:dyDescent="0.25">
      <c r="A22" s="164"/>
      <c r="B22" s="165"/>
      <c r="C22" s="165"/>
      <c r="D22" s="164"/>
      <c r="E22" s="165">
        <v>19.100000000000001</v>
      </c>
      <c r="F22" s="165"/>
      <c r="G22" s="165"/>
      <c r="H22" s="165"/>
      <c r="I22" s="165"/>
      <c r="J22" s="165"/>
      <c r="K22" s="165"/>
      <c r="L22" s="166">
        <f>SUM(L19:L21)</f>
        <v>10.47</v>
      </c>
      <c r="M22" s="165">
        <f>H19-L22</f>
        <v>52.53</v>
      </c>
      <c r="N22" s="165">
        <v>14</v>
      </c>
      <c r="O22" s="168">
        <v>2.7</v>
      </c>
      <c r="P22" s="165">
        <f>M22-N22-O22</f>
        <v>35.83</v>
      </c>
      <c r="Q22" s="165"/>
      <c r="R22" s="165">
        <f>M22</f>
        <v>52.53</v>
      </c>
      <c r="S22" s="165"/>
      <c r="T22" s="143"/>
      <c r="U22" s="143"/>
      <c r="V22" s="143"/>
      <c r="W22" s="143"/>
      <c r="X22" s="143"/>
      <c r="Y22" s="143"/>
      <c r="Z22" s="143"/>
    </row>
    <row r="23" spans="1:26" x14ac:dyDescent="0.25">
      <c r="A23" s="169">
        <v>6</v>
      </c>
      <c r="B23" s="170"/>
      <c r="C23" s="170">
        <v>4.8499999999999996</v>
      </c>
      <c r="D23" s="169"/>
      <c r="E23" s="170"/>
      <c r="F23" s="170">
        <v>8.1999999999999993</v>
      </c>
      <c r="G23" s="170">
        <v>3</v>
      </c>
      <c r="H23" s="170">
        <f t="shared" ref="H23:H31" si="1">F23*G23</f>
        <v>24.599999999999998</v>
      </c>
      <c r="I23" s="170">
        <v>0.9</v>
      </c>
      <c r="J23" s="170">
        <v>2.1</v>
      </c>
      <c r="K23" s="170">
        <v>1</v>
      </c>
      <c r="L23" s="170">
        <f t="shared" ref="L23:L30" si="2">I23*J23*K23</f>
        <v>1.8900000000000001</v>
      </c>
      <c r="M23" s="170">
        <f t="shared" ref="M23:M30" si="3">H23-L23</f>
        <v>22.709999999999997</v>
      </c>
      <c r="N23" s="170"/>
      <c r="O23" s="170">
        <v>0.45</v>
      </c>
      <c r="P23" s="170">
        <v>3.5</v>
      </c>
      <c r="Q23" s="170">
        <f>M23-O23-P23</f>
        <v>18.759999999999998</v>
      </c>
      <c r="R23" s="184">
        <f t="shared" ref="R23:R28" si="4">N23+O23+P23</f>
        <v>3.95</v>
      </c>
      <c r="S23" s="184"/>
      <c r="T23" s="143"/>
      <c r="U23" s="143"/>
      <c r="V23" s="143"/>
      <c r="W23" s="143"/>
      <c r="X23" s="143"/>
      <c r="Y23" s="143"/>
      <c r="Z23" s="143"/>
    </row>
    <row r="24" spans="1:26" x14ac:dyDescent="0.25">
      <c r="A24" s="146">
        <v>7</v>
      </c>
      <c r="B24" s="147"/>
      <c r="C24" s="147">
        <v>3.75</v>
      </c>
      <c r="D24" s="146"/>
      <c r="E24" s="147"/>
      <c r="F24" s="147">
        <v>7.83</v>
      </c>
      <c r="G24" s="147">
        <v>3</v>
      </c>
      <c r="H24" s="147">
        <f t="shared" si="1"/>
        <v>23.490000000000002</v>
      </c>
      <c r="I24" s="147">
        <v>0.8</v>
      </c>
      <c r="J24" s="147">
        <v>2</v>
      </c>
      <c r="K24" s="147">
        <v>1</v>
      </c>
      <c r="L24" s="147">
        <f t="shared" si="2"/>
        <v>1.6</v>
      </c>
      <c r="M24" s="147">
        <f t="shared" si="3"/>
        <v>21.89</v>
      </c>
      <c r="N24" s="147">
        <v>2</v>
      </c>
      <c r="O24" s="147"/>
      <c r="P24" s="147">
        <v>1.92</v>
      </c>
      <c r="Q24" s="147">
        <f>F24*2.5</f>
        <v>19.574999999999999</v>
      </c>
      <c r="R24" s="147">
        <f t="shared" si="4"/>
        <v>3.92</v>
      </c>
      <c r="S24" s="147"/>
      <c r="T24" s="143"/>
      <c r="U24" s="143"/>
      <c r="V24" s="143"/>
      <c r="W24" s="143"/>
      <c r="X24" s="143"/>
      <c r="Y24" s="143"/>
      <c r="Z24" s="143"/>
    </row>
    <row r="25" spans="1:26" x14ac:dyDescent="0.25">
      <c r="A25" s="176">
        <v>8</v>
      </c>
      <c r="B25" s="177"/>
      <c r="C25" s="177">
        <v>4.8499999999999996</v>
      </c>
      <c r="D25" s="176"/>
      <c r="E25" s="177"/>
      <c r="F25" s="177">
        <v>9</v>
      </c>
      <c r="G25" s="177">
        <v>3</v>
      </c>
      <c r="H25" s="177">
        <f t="shared" si="1"/>
        <v>27</v>
      </c>
      <c r="I25" s="177">
        <v>0.9</v>
      </c>
      <c r="J25" s="177">
        <v>2.1</v>
      </c>
      <c r="K25" s="177">
        <v>1</v>
      </c>
      <c r="L25" s="177">
        <f t="shared" si="2"/>
        <v>1.8900000000000001</v>
      </c>
      <c r="M25" s="177">
        <f t="shared" si="3"/>
        <v>25.11</v>
      </c>
      <c r="N25" s="177">
        <v>0.5</v>
      </c>
      <c r="O25" s="177">
        <v>0.5</v>
      </c>
      <c r="P25" s="177">
        <v>3.5</v>
      </c>
      <c r="Q25" s="177">
        <f>M25-N25-O25-P25</f>
        <v>20.61</v>
      </c>
      <c r="R25" s="177">
        <f t="shared" si="4"/>
        <v>4.5</v>
      </c>
      <c r="S25" s="177"/>
      <c r="T25" s="143"/>
      <c r="U25" s="143"/>
      <c r="V25" s="143"/>
      <c r="W25" s="143"/>
      <c r="X25" s="143"/>
      <c r="Y25" s="143"/>
      <c r="Z25" s="143"/>
    </row>
    <row r="26" spans="1:26" x14ac:dyDescent="0.25">
      <c r="A26" s="164">
        <v>9</v>
      </c>
      <c r="B26" s="165"/>
      <c r="C26" s="165">
        <v>4.8499999999999996</v>
      </c>
      <c r="D26" s="164"/>
      <c r="E26" s="165"/>
      <c r="F26" s="165">
        <v>9</v>
      </c>
      <c r="G26" s="165">
        <v>3</v>
      </c>
      <c r="H26" s="165">
        <f t="shared" si="1"/>
        <v>27</v>
      </c>
      <c r="I26" s="165">
        <v>0.9</v>
      </c>
      <c r="J26" s="165">
        <v>2.1</v>
      </c>
      <c r="K26" s="165">
        <v>1</v>
      </c>
      <c r="L26" s="165">
        <f t="shared" si="2"/>
        <v>1.8900000000000001</v>
      </c>
      <c r="M26" s="165">
        <f t="shared" si="3"/>
        <v>25.11</v>
      </c>
      <c r="N26" s="165"/>
      <c r="O26" s="165">
        <v>0.8</v>
      </c>
      <c r="P26" s="165">
        <v>3.7</v>
      </c>
      <c r="Q26" s="165">
        <f>M26-O26-P26</f>
        <v>20.61</v>
      </c>
      <c r="R26" s="165">
        <f t="shared" si="4"/>
        <v>4.5</v>
      </c>
      <c r="S26" s="165"/>
      <c r="T26" s="143"/>
      <c r="U26" s="143"/>
      <c r="V26" s="143"/>
      <c r="W26" s="143"/>
      <c r="X26" s="143"/>
      <c r="Y26" s="143"/>
      <c r="Z26" s="143"/>
    </row>
    <row r="27" spans="1:26" x14ac:dyDescent="0.25">
      <c r="A27" s="160">
        <v>10</v>
      </c>
      <c r="B27" s="161"/>
      <c r="C27" s="161">
        <v>4.8499999999999996</v>
      </c>
      <c r="D27" s="160"/>
      <c r="E27" s="161"/>
      <c r="F27" s="161">
        <v>9</v>
      </c>
      <c r="G27" s="161">
        <v>3</v>
      </c>
      <c r="H27" s="161">
        <f t="shared" si="1"/>
        <v>27</v>
      </c>
      <c r="I27" s="161">
        <v>0.9</v>
      </c>
      <c r="J27" s="161">
        <v>2.1</v>
      </c>
      <c r="K27" s="161">
        <v>1</v>
      </c>
      <c r="L27" s="161">
        <f t="shared" si="2"/>
        <v>1.8900000000000001</v>
      </c>
      <c r="M27" s="161">
        <f t="shared" si="3"/>
        <v>25.11</v>
      </c>
      <c r="N27" s="161">
        <v>0.8</v>
      </c>
      <c r="O27" s="161">
        <v>0.4</v>
      </c>
      <c r="P27" s="161">
        <v>3.5</v>
      </c>
      <c r="Q27" s="161">
        <f>M27-N27-O27-P27</f>
        <v>20.41</v>
      </c>
      <c r="R27" s="161">
        <f t="shared" si="4"/>
        <v>4.7</v>
      </c>
      <c r="S27" s="161"/>
      <c r="T27" s="143"/>
      <c r="U27" s="143"/>
      <c r="V27" s="143"/>
      <c r="W27" s="143"/>
      <c r="X27" s="143"/>
      <c r="Y27" s="143"/>
      <c r="Z27" s="143"/>
    </row>
    <row r="28" spans="1:26" x14ac:dyDescent="0.25">
      <c r="A28" s="178">
        <v>11</v>
      </c>
      <c r="B28" s="179"/>
      <c r="C28" s="179">
        <v>4.8499999999999996</v>
      </c>
      <c r="D28" s="178"/>
      <c r="E28" s="179"/>
      <c r="F28" s="179">
        <v>9</v>
      </c>
      <c r="G28" s="179">
        <v>3</v>
      </c>
      <c r="H28" s="179">
        <f t="shared" si="1"/>
        <v>27</v>
      </c>
      <c r="I28" s="179">
        <v>0.9</v>
      </c>
      <c r="J28" s="179">
        <v>2.1</v>
      </c>
      <c r="K28" s="179">
        <v>1</v>
      </c>
      <c r="L28" s="179">
        <f t="shared" si="2"/>
        <v>1.8900000000000001</v>
      </c>
      <c r="M28" s="179">
        <f t="shared" si="3"/>
        <v>25.11</v>
      </c>
      <c r="N28" s="179">
        <v>0.85</v>
      </c>
      <c r="O28" s="179"/>
      <c r="P28" s="179">
        <v>4.5</v>
      </c>
      <c r="Q28" s="179">
        <f>M28-N28-P28</f>
        <v>19.759999999999998</v>
      </c>
      <c r="R28" s="163">
        <f t="shared" si="4"/>
        <v>5.35</v>
      </c>
      <c r="S28" s="163"/>
      <c r="T28" s="143"/>
      <c r="U28" s="143"/>
      <c r="V28" s="143"/>
      <c r="W28" s="143"/>
      <c r="X28" s="143"/>
      <c r="Y28" s="143"/>
      <c r="Z28" s="143"/>
    </row>
    <row r="29" spans="1:26" x14ac:dyDescent="0.25">
      <c r="A29" s="146">
        <v>12</v>
      </c>
      <c r="B29" s="147">
        <v>7.25</v>
      </c>
      <c r="C29" s="147"/>
      <c r="D29" s="146"/>
      <c r="E29" s="147">
        <v>12.2</v>
      </c>
      <c r="F29" s="147">
        <v>12.9</v>
      </c>
      <c r="G29" s="147">
        <v>3</v>
      </c>
      <c r="H29" s="147">
        <f t="shared" si="1"/>
        <v>38.700000000000003</v>
      </c>
      <c r="I29" s="147">
        <v>0.7</v>
      </c>
      <c r="J29" s="147">
        <v>2</v>
      </c>
      <c r="K29" s="147">
        <v>1</v>
      </c>
      <c r="L29" s="147">
        <f t="shared" si="2"/>
        <v>1.4</v>
      </c>
      <c r="M29" s="147">
        <f t="shared" si="3"/>
        <v>37.300000000000004</v>
      </c>
      <c r="N29" s="147">
        <f>M29-O29</f>
        <v>31.300000000000004</v>
      </c>
      <c r="O29" s="147">
        <v>6</v>
      </c>
      <c r="P29" s="147"/>
      <c r="Q29" s="147"/>
      <c r="R29" s="147">
        <f>M29</f>
        <v>37.300000000000004</v>
      </c>
      <c r="S29" s="147"/>
      <c r="T29" s="143"/>
      <c r="U29" s="143"/>
      <c r="V29" s="143"/>
      <c r="W29" s="143"/>
      <c r="X29" s="143"/>
      <c r="Y29" s="143"/>
      <c r="Z29" s="143"/>
    </row>
    <row r="30" spans="1:26" x14ac:dyDescent="0.25">
      <c r="A30" s="157">
        <v>13</v>
      </c>
      <c r="B30" s="158">
        <v>7.95</v>
      </c>
      <c r="C30" s="158"/>
      <c r="D30" s="157"/>
      <c r="E30" s="158">
        <v>12.2</v>
      </c>
      <c r="F30" s="158">
        <v>12.9</v>
      </c>
      <c r="G30" s="158">
        <v>3</v>
      </c>
      <c r="H30" s="158">
        <f t="shared" si="1"/>
        <v>38.700000000000003</v>
      </c>
      <c r="I30" s="158">
        <v>0.7</v>
      </c>
      <c r="J30" s="158">
        <v>2</v>
      </c>
      <c r="K30" s="158">
        <v>1</v>
      </c>
      <c r="L30" s="158">
        <f t="shared" si="2"/>
        <v>1.4</v>
      </c>
      <c r="M30" s="158">
        <f t="shared" si="3"/>
        <v>37.300000000000004</v>
      </c>
      <c r="N30" s="158">
        <f>M30-O30</f>
        <v>35.700000000000003</v>
      </c>
      <c r="O30" s="158">
        <v>1.6</v>
      </c>
      <c r="P30" s="158"/>
      <c r="Q30" s="158"/>
      <c r="R30" s="158">
        <f>M30</f>
        <v>37.300000000000004</v>
      </c>
      <c r="S30" s="158"/>
      <c r="T30" s="143"/>
      <c r="U30" s="143"/>
      <c r="V30" s="143"/>
      <c r="W30" s="143"/>
      <c r="X30" s="143"/>
      <c r="Y30" s="143"/>
      <c r="Z30" s="143"/>
    </row>
    <row r="31" spans="1:26" x14ac:dyDescent="0.25">
      <c r="A31" s="152">
        <v>14</v>
      </c>
      <c r="B31" s="153">
        <v>35.85</v>
      </c>
      <c r="C31" s="153"/>
      <c r="D31" s="152"/>
      <c r="E31" s="153">
        <v>21.2</v>
      </c>
      <c r="F31" s="153">
        <v>24.7</v>
      </c>
      <c r="G31" s="153">
        <v>3</v>
      </c>
      <c r="H31" s="153">
        <f t="shared" si="1"/>
        <v>74.099999999999994</v>
      </c>
      <c r="I31" s="153">
        <v>1.8</v>
      </c>
      <c r="J31" s="153">
        <v>2.2000000000000002</v>
      </c>
      <c r="K31" s="153">
        <v>2</v>
      </c>
      <c r="L31" s="153">
        <f>I31*J31*K31</f>
        <v>7.9200000000000008</v>
      </c>
      <c r="M31" s="153"/>
      <c r="N31" s="153"/>
      <c r="O31" s="153"/>
      <c r="P31" s="153"/>
      <c r="Q31" s="153"/>
      <c r="R31" s="153"/>
      <c r="S31" s="153"/>
      <c r="T31" s="143"/>
      <c r="U31" s="143"/>
      <c r="V31" s="143"/>
      <c r="W31" s="143"/>
      <c r="X31" s="143"/>
      <c r="Y31" s="143"/>
      <c r="Z31" s="143"/>
    </row>
    <row r="32" spans="1:26" x14ac:dyDescent="0.25">
      <c r="A32" s="152"/>
      <c r="B32" s="153"/>
      <c r="C32" s="153"/>
      <c r="D32" s="152"/>
      <c r="E32" s="153"/>
      <c r="F32" s="153"/>
      <c r="G32" s="153"/>
      <c r="H32" s="153">
        <f>F32*G32</f>
        <v>0</v>
      </c>
      <c r="I32" s="153">
        <v>1.7</v>
      </c>
      <c r="J32" s="153">
        <v>2.2000000000000002</v>
      </c>
      <c r="K32" s="153">
        <v>2</v>
      </c>
      <c r="L32" s="153">
        <f>I32*J32*K32</f>
        <v>7.48</v>
      </c>
      <c r="M32" s="153"/>
      <c r="N32" s="153"/>
      <c r="O32" s="153"/>
      <c r="P32" s="153"/>
      <c r="Q32" s="153"/>
      <c r="R32" s="153"/>
      <c r="S32" s="153"/>
      <c r="T32" s="143"/>
      <c r="U32" s="143"/>
      <c r="V32" s="143"/>
      <c r="W32" s="143"/>
      <c r="X32" s="143"/>
      <c r="Y32" s="143"/>
      <c r="Z32" s="143"/>
    </row>
    <row r="33" spans="1:26" x14ac:dyDescent="0.25">
      <c r="A33" s="152"/>
      <c r="B33" s="153"/>
      <c r="C33" s="153"/>
      <c r="D33" s="152"/>
      <c r="E33" s="153"/>
      <c r="F33" s="153"/>
      <c r="G33" s="153"/>
      <c r="H33" s="153">
        <f>F33*G33</f>
        <v>0</v>
      </c>
      <c r="I33" s="153"/>
      <c r="J33" s="153"/>
      <c r="K33" s="153"/>
      <c r="L33" s="153">
        <f>SUM(L31:L32)</f>
        <v>15.400000000000002</v>
      </c>
      <c r="M33" s="153">
        <f>H31-L33</f>
        <v>58.699999999999989</v>
      </c>
      <c r="N33" s="153">
        <f>M33-P33</f>
        <v>40.699999999999989</v>
      </c>
      <c r="O33" s="153"/>
      <c r="P33" s="153">
        <v>18</v>
      </c>
      <c r="Q33" s="153"/>
      <c r="R33" s="153">
        <f>M33</f>
        <v>58.699999999999989</v>
      </c>
      <c r="S33" s="153"/>
      <c r="T33" s="143"/>
      <c r="U33" s="143"/>
      <c r="V33" s="143"/>
      <c r="W33" s="143"/>
      <c r="X33" s="143"/>
      <c r="Y33" s="143"/>
      <c r="Z33" s="143"/>
    </row>
    <row r="34" spans="1:26" x14ac:dyDescent="0.25">
      <c r="A34" s="174">
        <v>15</v>
      </c>
      <c r="B34" s="175">
        <v>70.75</v>
      </c>
      <c r="C34" s="175"/>
      <c r="D34" s="174"/>
      <c r="E34" s="175">
        <v>52.3</v>
      </c>
      <c r="F34" s="175">
        <v>60.8</v>
      </c>
      <c r="G34" s="175">
        <v>3</v>
      </c>
      <c r="H34" s="175">
        <f>F34*G34</f>
        <v>182.39999999999998</v>
      </c>
      <c r="I34" s="175">
        <v>1</v>
      </c>
      <c r="J34" s="175">
        <v>2.1</v>
      </c>
      <c r="K34" s="175">
        <v>6</v>
      </c>
      <c r="L34" s="175">
        <f t="shared" ref="L34:L39" si="5">I34*J34*K34</f>
        <v>12.600000000000001</v>
      </c>
      <c r="M34" s="175"/>
      <c r="N34" s="175"/>
      <c r="O34" s="175"/>
      <c r="P34" s="175"/>
      <c r="Q34" s="175"/>
      <c r="R34" s="175"/>
      <c r="S34" s="175"/>
      <c r="T34" s="143"/>
      <c r="U34" s="143"/>
      <c r="V34" s="143"/>
      <c r="W34" s="143"/>
      <c r="X34" s="143"/>
      <c r="Y34" s="143"/>
      <c r="Z34" s="143"/>
    </row>
    <row r="35" spans="1:26" x14ac:dyDescent="0.25">
      <c r="A35" s="174"/>
      <c r="B35" s="175"/>
      <c r="C35" s="175"/>
      <c r="D35" s="174"/>
      <c r="E35" s="175"/>
      <c r="F35" s="175"/>
      <c r="G35" s="175"/>
      <c r="H35" s="175"/>
      <c r="I35" s="175">
        <v>1</v>
      </c>
      <c r="J35" s="175">
        <v>2</v>
      </c>
      <c r="K35" s="175">
        <v>1</v>
      </c>
      <c r="L35" s="175">
        <f t="shared" si="5"/>
        <v>2</v>
      </c>
      <c r="M35" s="175"/>
      <c r="N35" s="175"/>
      <c r="O35" s="175"/>
      <c r="P35" s="175"/>
      <c r="Q35" s="175"/>
      <c r="R35" s="175"/>
      <c r="S35" s="175"/>
      <c r="T35" s="143"/>
      <c r="U35" s="143"/>
      <c r="V35" s="143"/>
      <c r="W35" s="143"/>
      <c r="X35" s="143"/>
      <c r="Y35" s="143"/>
      <c r="Z35" s="143"/>
    </row>
    <row r="36" spans="1:26" x14ac:dyDescent="0.25">
      <c r="A36" s="174"/>
      <c r="B36" s="175"/>
      <c r="C36" s="175"/>
      <c r="D36" s="174"/>
      <c r="E36" s="175"/>
      <c r="F36" s="175"/>
      <c r="G36" s="175"/>
      <c r="H36" s="175"/>
      <c r="I36" s="175">
        <v>0.8</v>
      </c>
      <c r="J36" s="175">
        <v>2</v>
      </c>
      <c r="K36" s="175">
        <v>1</v>
      </c>
      <c r="L36" s="175">
        <f t="shared" si="5"/>
        <v>1.6</v>
      </c>
      <c r="M36" s="175"/>
      <c r="N36" s="175"/>
      <c r="O36" s="175"/>
      <c r="P36" s="175"/>
      <c r="Q36" s="175"/>
      <c r="R36" s="175"/>
      <c r="S36" s="175"/>
      <c r="T36" s="143"/>
      <c r="U36" s="143"/>
      <c r="V36" s="143"/>
      <c r="W36" s="143"/>
      <c r="X36" s="143"/>
      <c r="Y36" s="143"/>
      <c r="Z36" s="143"/>
    </row>
    <row r="37" spans="1:26" x14ac:dyDescent="0.25">
      <c r="A37" s="174"/>
      <c r="B37" s="175"/>
      <c r="C37" s="175"/>
      <c r="D37" s="174"/>
      <c r="E37" s="175"/>
      <c r="F37" s="175"/>
      <c r="G37" s="175"/>
      <c r="H37" s="175"/>
      <c r="I37" s="175">
        <v>0.7</v>
      </c>
      <c r="J37" s="175">
        <v>2</v>
      </c>
      <c r="K37" s="175">
        <v>1</v>
      </c>
      <c r="L37" s="175">
        <f t="shared" si="5"/>
        <v>1.4</v>
      </c>
      <c r="M37" s="175"/>
      <c r="N37" s="175"/>
      <c r="O37" s="175"/>
      <c r="P37" s="175"/>
      <c r="Q37" s="175"/>
      <c r="R37" s="175"/>
      <c r="S37" s="175"/>
      <c r="T37" s="143"/>
      <c r="U37" s="143"/>
      <c r="V37" s="143"/>
      <c r="W37" s="143"/>
      <c r="X37" s="143"/>
      <c r="Y37" s="143"/>
      <c r="Z37" s="143"/>
    </row>
    <row r="38" spans="1:26" x14ac:dyDescent="0.25">
      <c r="A38" s="174"/>
      <c r="B38" s="175"/>
      <c r="C38" s="175"/>
      <c r="D38" s="174"/>
      <c r="E38" s="175"/>
      <c r="F38" s="175"/>
      <c r="G38" s="175"/>
      <c r="H38" s="175"/>
      <c r="I38" s="175">
        <v>2.1</v>
      </c>
      <c r="J38" s="175">
        <v>1.8</v>
      </c>
      <c r="K38" s="175">
        <v>1</v>
      </c>
      <c r="L38" s="175">
        <f t="shared" si="5"/>
        <v>3.7800000000000002</v>
      </c>
      <c r="M38" s="175"/>
      <c r="N38" s="175"/>
      <c r="O38" s="175"/>
      <c r="P38" s="175"/>
      <c r="Q38" s="175"/>
      <c r="R38" s="175"/>
      <c r="S38" s="175"/>
      <c r="T38" s="143"/>
      <c r="U38" s="143"/>
      <c r="V38" s="143"/>
      <c r="W38" s="143"/>
      <c r="X38" s="143"/>
      <c r="Y38" s="143"/>
      <c r="Z38" s="143"/>
    </row>
    <row r="39" spans="1:26" x14ac:dyDescent="0.25">
      <c r="A39" s="174"/>
      <c r="B39" s="175"/>
      <c r="C39" s="175"/>
      <c r="D39" s="174"/>
      <c r="E39" s="175"/>
      <c r="F39" s="175"/>
      <c r="G39" s="175"/>
      <c r="H39" s="175"/>
      <c r="I39" s="175">
        <v>1.8</v>
      </c>
      <c r="J39" s="175">
        <v>2.2000000000000002</v>
      </c>
      <c r="K39" s="175">
        <v>1</v>
      </c>
      <c r="L39" s="175">
        <f t="shared" si="5"/>
        <v>3.9600000000000004</v>
      </c>
      <c r="M39" s="175"/>
      <c r="N39" s="175"/>
      <c r="O39" s="175"/>
      <c r="P39" s="175"/>
      <c r="Q39" s="175"/>
      <c r="R39" s="175"/>
      <c r="S39" s="175"/>
      <c r="T39" s="143"/>
      <c r="U39" s="143"/>
      <c r="V39" s="143"/>
      <c r="W39" s="143"/>
      <c r="X39" s="143"/>
      <c r="Y39" s="143"/>
      <c r="Z39" s="143"/>
    </row>
    <row r="40" spans="1:26" ht="15.75" thickBot="1" x14ac:dyDescent="0.3">
      <c r="A40" s="174"/>
      <c r="B40" s="186"/>
      <c r="C40" s="186"/>
      <c r="D40" s="185"/>
      <c r="E40" s="186"/>
      <c r="F40" s="175"/>
      <c r="G40" s="175"/>
      <c r="H40" s="175"/>
      <c r="I40" s="175"/>
      <c r="J40" s="175"/>
      <c r="K40" s="175"/>
      <c r="L40" s="175">
        <f>SUM(L34:L37)</f>
        <v>17.600000000000001</v>
      </c>
      <c r="M40" s="175">
        <f>H34-L40</f>
        <v>164.79999999999998</v>
      </c>
      <c r="N40" s="175">
        <f>M40-O40-P40</f>
        <v>143.79999999999998</v>
      </c>
      <c r="O40" s="175">
        <v>6</v>
      </c>
      <c r="P40" s="175">
        <v>15</v>
      </c>
      <c r="Q40" s="175"/>
      <c r="R40" s="175">
        <f>M40</f>
        <v>164.79999999999998</v>
      </c>
      <c r="S40" s="175"/>
      <c r="T40" s="143"/>
      <c r="U40" s="143"/>
      <c r="V40" s="143"/>
      <c r="W40" s="143"/>
      <c r="X40" s="143"/>
      <c r="Y40" s="143"/>
      <c r="Z40" s="143"/>
    </row>
    <row r="41" spans="1:26" ht="15.75" thickBot="1" x14ac:dyDescent="0.3">
      <c r="A41" s="191" t="s">
        <v>173</v>
      </c>
      <c r="B41" s="200" t="s">
        <v>181</v>
      </c>
      <c r="C41" s="200" t="s">
        <v>182</v>
      </c>
      <c r="D41" s="199" t="s">
        <v>0</v>
      </c>
      <c r="E41" s="193" t="s">
        <v>179</v>
      </c>
      <c r="F41" s="192"/>
      <c r="G41" s="192" t="s">
        <v>172</v>
      </c>
      <c r="H41" s="193"/>
      <c r="I41" s="195" t="s">
        <v>174</v>
      </c>
      <c r="J41" s="196"/>
      <c r="K41" s="196"/>
      <c r="L41" s="197"/>
      <c r="M41" s="198" t="s">
        <v>178</v>
      </c>
      <c r="N41" s="199" t="s">
        <v>177</v>
      </c>
      <c r="O41" s="199" t="s">
        <v>175</v>
      </c>
      <c r="P41" s="199" t="s">
        <v>176</v>
      </c>
      <c r="Q41" s="180" t="s">
        <v>5</v>
      </c>
      <c r="R41" s="180" t="s">
        <v>3</v>
      </c>
      <c r="S41" s="180" t="s">
        <v>180</v>
      </c>
      <c r="T41" s="143"/>
      <c r="U41" s="143"/>
      <c r="V41" s="143"/>
      <c r="W41" s="143"/>
      <c r="X41" s="143"/>
      <c r="Y41" s="143"/>
      <c r="Z41" s="143"/>
    </row>
    <row r="42" spans="1:26" x14ac:dyDescent="0.25">
      <c r="A42" s="164">
        <v>16</v>
      </c>
      <c r="B42" s="188">
        <v>2.0499999999999998</v>
      </c>
      <c r="C42" s="188"/>
      <c r="D42" s="187"/>
      <c r="E42" s="188"/>
      <c r="F42" s="165">
        <v>5.9</v>
      </c>
      <c r="G42" s="165">
        <v>3</v>
      </c>
      <c r="H42" s="165">
        <f>F42*G42</f>
        <v>17.700000000000003</v>
      </c>
      <c r="I42" s="165">
        <v>0.7</v>
      </c>
      <c r="J42" s="165">
        <v>2</v>
      </c>
      <c r="K42" s="165">
        <v>1</v>
      </c>
      <c r="L42" s="165">
        <f>I42*J42*K42</f>
        <v>1.4</v>
      </c>
      <c r="M42" s="165">
        <f>H42*L42</f>
        <v>24.78</v>
      </c>
      <c r="N42" s="165">
        <f>M42</f>
        <v>24.78</v>
      </c>
      <c r="O42" s="165"/>
      <c r="P42" s="165"/>
      <c r="Q42" s="165"/>
      <c r="R42" s="165">
        <f>N42</f>
        <v>24.78</v>
      </c>
      <c r="S42" s="165"/>
      <c r="T42" s="143"/>
      <c r="U42" s="143"/>
      <c r="V42" s="143"/>
      <c r="W42" s="143"/>
      <c r="X42" s="143"/>
      <c r="Y42" s="143"/>
      <c r="Z42" s="143"/>
    </row>
    <row r="43" spans="1:26" x14ac:dyDescent="0.25">
      <c r="A43" s="160">
        <v>17</v>
      </c>
      <c r="B43" s="161">
        <v>1.95</v>
      </c>
      <c r="C43" s="161"/>
      <c r="D43" s="160"/>
      <c r="E43" s="161">
        <v>3.3</v>
      </c>
      <c r="F43" s="161">
        <v>5.6</v>
      </c>
      <c r="G43" s="161">
        <v>3</v>
      </c>
      <c r="H43" s="161">
        <f>F43*G43</f>
        <v>16.799999999999997</v>
      </c>
      <c r="I43" s="161">
        <v>0.8</v>
      </c>
      <c r="J43" s="161">
        <v>2</v>
      </c>
      <c r="K43" s="161">
        <v>1</v>
      </c>
      <c r="L43" s="161">
        <f>I43*J43*K43</f>
        <v>1.6</v>
      </c>
      <c r="M43" s="161"/>
      <c r="N43" s="161"/>
      <c r="O43" s="161"/>
      <c r="P43" s="161"/>
      <c r="Q43" s="161"/>
      <c r="R43" s="161"/>
      <c r="S43" s="161"/>
      <c r="T43" s="143"/>
      <c r="U43" s="143"/>
      <c r="V43" s="143"/>
      <c r="W43" s="143"/>
      <c r="X43" s="143"/>
      <c r="Y43" s="143"/>
      <c r="Z43" s="143"/>
    </row>
    <row r="44" spans="1:26" x14ac:dyDescent="0.25">
      <c r="A44" s="160"/>
      <c r="B44" s="161"/>
      <c r="C44" s="161"/>
      <c r="D44" s="160"/>
      <c r="E44" s="161"/>
      <c r="F44" s="161"/>
      <c r="G44" s="161"/>
      <c r="H44" s="161"/>
      <c r="I44" s="161">
        <v>0.8</v>
      </c>
      <c r="J44" s="161">
        <v>2</v>
      </c>
      <c r="K44" s="161">
        <v>1</v>
      </c>
      <c r="L44" s="161">
        <f>I44*J44*K44</f>
        <v>1.6</v>
      </c>
      <c r="M44" s="161"/>
      <c r="N44" s="161"/>
      <c r="O44" s="161"/>
      <c r="P44" s="161"/>
      <c r="Q44" s="161"/>
      <c r="R44" s="161"/>
      <c r="S44" s="161"/>
      <c r="T44" s="143"/>
      <c r="U44" s="143"/>
      <c r="V44" s="143"/>
      <c r="W44" s="143"/>
      <c r="X44" s="143"/>
      <c r="Y44" s="143"/>
      <c r="Z44" s="143"/>
    </row>
    <row r="45" spans="1:26" x14ac:dyDescent="0.25">
      <c r="A45" s="160"/>
      <c r="B45" s="161"/>
      <c r="C45" s="161"/>
      <c r="D45" s="160"/>
      <c r="E45" s="161"/>
      <c r="F45" s="161"/>
      <c r="G45" s="161"/>
      <c r="H45" s="161"/>
      <c r="I45" s="161"/>
      <c r="J45" s="161"/>
      <c r="K45" s="161"/>
      <c r="L45" s="161">
        <f>SUM(L42:L44)</f>
        <v>4.5999999999999996</v>
      </c>
      <c r="M45" s="161">
        <f>H43-L45</f>
        <v>12.199999999999998</v>
      </c>
      <c r="N45" s="161">
        <f>M45</f>
        <v>12.199999999999998</v>
      </c>
      <c r="O45" s="161"/>
      <c r="P45" s="161"/>
      <c r="Q45" s="161"/>
      <c r="R45" s="161">
        <f>M45</f>
        <v>12.199999999999998</v>
      </c>
      <c r="S45" s="161"/>
      <c r="T45" s="143"/>
      <c r="U45" s="143"/>
      <c r="V45" s="143"/>
      <c r="W45" s="143"/>
      <c r="X45" s="143"/>
      <c r="Y45" s="143"/>
      <c r="Z45" s="143"/>
    </row>
    <row r="46" spans="1:26" x14ac:dyDescent="0.25">
      <c r="A46" s="146">
        <v>18</v>
      </c>
      <c r="B46" s="147"/>
      <c r="C46" s="147">
        <v>1.25</v>
      </c>
      <c r="D46" s="146"/>
      <c r="E46" s="147"/>
      <c r="F46" s="147">
        <v>4.5999999999999996</v>
      </c>
      <c r="G46" s="147">
        <v>3</v>
      </c>
      <c r="H46" s="147">
        <f>F46*G46</f>
        <v>13.799999999999999</v>
      </c>
      <c r="I46" s="147">
        <v>0.7</v>
      </c>
      <c r="J46" s="147">
        <v>2</v>
      </c>
      <c r="K46" s="147">
        <v>1</v>
      </c>
      <c r="L46" s="147">
        <f>I46*J46*K46</f>
        <v>1.4</v>
      </c>
      <c r="M46" s="147">
        <f>H46-L46</f>
        <v>12.399999999999999</v>
      </c>
      <c r="N46" s="147">
        <f>F46*0.5</f>
        <v>2.2999999999999998</v>
      </c>
      <c r="O46" s="147"/>
      <c r="P46" s="147"/>
      <c r="Q46" s="147">
        <f>M46-N46</f>
        <v>10.099999999999998</v>
      </c>
      <c r="R46" s="147"/>
      <c r="S46" s="147"/>
      <c r="T46" s="143"/>
      <c r="U46" s="143"/>
      <c r="V46" s="143"/>
      <c r="W46" s="143"/>
      <c r="X46" s="143"/>
      <c r="Y46" s="143"/>
      <c r="Z46" s="143"/>
    </row>
    <row r="47" spans="1:26" x14ac:dyDescent="0.25">
      <c r="A47" s="176">
        <v>19</v>
      </c>
      <c r="B47" s="177">
        <v>13.75</v>
      </c>
      <c r="C47" s="177"/>
      <c r="D47" s="176"/>
      <c r="E47" s="177">
        <v>14.4</v>
      </c>
      <c r="F47" s="177">
        <v>16.2</v>
      </c>
      <c r="G47" s="177">
        <v>3</v>
      </c>
      <c r="H47" s="177">
        <f>F47*G47</f>
        <v>48.599999999999994</v>
      </c>
      <c r="I47" s="177">
        <v>1</v>
      </c>
      <c r="J47" s="177">
        <v>2.1</v>
      </c>
      <c r="K47" s="177">
        <v>1</v>
      </c>
      <c r="L47" s="177">
        <f>I47*J47*K47</f>
        <v>2.1</v>
      </c>
      <c r="M47" s="177"/>
      <c r="N47" s="177"/>
      <c r="O47" s="177"/>
      <c r="P47" s="177"/>
      <c r="Q47" s="177"/>
      <c r="R47" s="177"/>
      <c r="S47" s="177"/>
      <c r="T47" s="143"/>
      <c r="U47" s="143"/>
      <c r="V47" s="143"/>
      <c r="W47" s="143"/>
      <c r="X47" s="143"/>
      <c r="Y47" s="143"/>
      <c r="Z47" s="143"/>
    </row>
    <row r="48" spans="1:26" x14ac:dyDescent="0.25">
      <c r="A48" s="176"/>
      <c r="B48" s="177"/>
      <c r="C48" s="177"/>
      <c r="D48" s="176"/>
      <c r="E48" s="177"/>
      <c r="F48" s="177"/>
      <c r="G48" s="177"/>
      <c r="H48" s="177"/>
      <c r="I48" s="177">
        <v>0.8</v>
      </c>
      <c r="J48" s="177">
        <v>2</v>
      </c>
      <c r="K48" s="177">
        <v>1</v>
      </c>
      <c r="L48" s="177">
        <f>I48*J48*K48</f>
        <v>1.6</v>
      </c>
      <c r="M48" s="177"/>
      <c r="N48" s="177"/>
      <c r="O48" s="177"/>
      <c r="P48" s="177"/>
      <c r="Q48" s="177"/>
      <c r="R48" s="177"/>
      <c r="S48" s="177"/>
      <c r="T48" s="143"/>
      <c r="U48" s="143"/>
      <c r="V48" s="143"/>
      <c r="W48" s="143"/>
      <c r="X48" s="143"/>
      <c r="Y48" s="143"/>
      <c r="Z48" s="143"/>
    </row>
    <row r="49" spans="1:26" x14ac:dyDescent="0.25">
      <c r="A49" s="176"/>
      <c r="B49" s="177"/>
      <c r="C49" s="177"/>
      <c r="D49" s="176"/>
      <c r="E49" s="177"/>
      <c r="F49" s="177"/>
      <c r="G49" s="177"/>
      <c r="H49" s="177"/>
      <c r="I49" s="177">
        <v>1.8</v>
      </c>
      <c r="J49" s="177">
        <v>1.8</v>
      </c>
      <c r="K49" s="177">
        <v>2</v>
      </c>
      <c r="L49" s="177">
        <f>I49*J49*K49</f>
        <v>6.48</v>
      </c>
      <c r="M49" s="177"/>
      <c r="N49" s="177"/>
      <c r="O49" s="177"/>
      <c r="P49" s="177"/>
      <c r="Q49" s="177"/>
      <c r="R49" s="177"/>
      <c r="S49" s="177"/>
      <c r="T49" s="143"/>
      <c r="U49" s="143"/>
      <c r="V49" s="143"/>
      <c r="W49" s="143"/>
      <c r="X49" s="143"/>
      <c r="Y49" s="143"/>
      <c r="Z49" s="143"/>
    </row>
    <row r="50" spans="1:26" x14ac:dyDescent="0.25">
      <c r="A50" s="176"/>
      <c r="B50" s="177"/>
      <c r="C50" s="177"/>
      <c r="D50" s="176"/>
      <c r="E50" s="177"/>
      <c r="F50" s="177"/>
      <c r="G50" s="177"/>
      <c r="H50" s="177"/>
      <c r="I50" s="177"/>
      <c r="J50" s="177"/>
      <c r="K50" s="177"/>
      <c r="L50" s="177">
        <f>SUM(L47:L49)</f>
        <v>10.18</v>
      </c>
      <c r="M50" s="177">
        <f>H47-L50</f>
        <v>38.419999999999995</v>
      </c>
      <c r="N50" s="177">
        <f>M50-O50-P50</f>
        <v>14.919999999999995</v>
      </c>
      <c r="O50" s="177">
        <v>1.6</v>
      </c>
      <c r="P50" s="177">
        <v>21.9</v>
      </c>
      <c r="Q50" s="177"/>
      <c r="R50" s="177">
        <f>M50</f>
        <v>38.419999999999995</v>
      </c>
      <c r="S50" s="177"/>
      <c r="T50" s="143"/>
      <c r="U50" s="143"/>
      <c r="V50" s="143"/>
      <c r="W50" s="143"/>
      <c r="X50" s="143"/>
      <c r="Y50" s="143"/>
      <c r="Z50" s="143"/>
    </row>
    <row r="51" spans="1:26" x14ac:dyDescent="0.25">
      <c r="A51" s="164">
        <v>20</v>
      </c>
      <c r="B51" s="165">
        <v>9.9</v>
      </c>
      <c r="C51" s="165"/>
      <c r="D51" s="164"/>
      <c r="E51" s="165">
        <v>12.2</v>
      </c>
      <c r="F51" s="165">
        <v>14</v>
      </c>
      <c r="G51" s="165">
        <v>3</v>
      </c>
      <c r="H51" s="166">
        <f>F51*G51</f>
        <v>42</v>
      </c>
      <c r="I51" s="165">
        <v>0.8</v>
      </c>
      <c r="J51" s="165">
        <v>2.1</v>
      </c>
      <c r="K51" s="165">
        <v>1</v>
      </c>
      <c r="L51" s="165">
        <f>I51*J51*K51</f>
        <v>1.6800000000000002</v>
      </c>
      <c r="M51" s="165"/>
      <c r="N51" s="165"/>
      <c r="O51" s="165"/>
      <c r="P51" s="165"/>
      <c r="Q51" s="165"/>
      <c r="R51" s="165"/>
      <c r="S51" s="165"/>
      <c r="T51" s="143"/>
      <c r="U51" s="143"/>
      <c r="V51" s="143"/>
      <c r="W51" s="143"/>
      <c r="X51" s="143"/>
      <c r="Y51" s="143"/>
      <c r="Z51" s="143"/>
    </row>
    <row r="52" spans="1:26" x14ac:dyDescent="0.25">
      <c r="A52" s="164"/>
      <c r="B52" s="165"/>
      <c r="C52" s="165"/>
      <c r="D52" s="164"/>
      <c r="E52" s="165"/>
      <c r="F52" s="165"/>
      <c r="G52" s="165"/>
      <c r="H52" s="166"/>
      <c r="I52" s="165">
        <v>1</v>
      </c>
      <c r="J52" s="165">
        <v>2</v>
      </c>
      <c r="K52" s="165">
        <v>1</v>
      </c>
      <c r="L52" s="165">
        <f>I52*J52*K52</f>
        <v>2</v>
      </c>
      <c r="M52" s="165"/>
      <c r="N52" s="165"/>
      <c r="O52" s="165"/>
      <c r="P52" s="165"/>
      <c r="Q52" s="165"/>
      <c r="R52" s="165"/>
      <c r="S52" s="165"/>
      <c r="T52" s="143"/>
      <c r="U52" s="143"/>
      <c r="V52" s="143"/>
      <c r="W52" s="143"/>
      <c r="X52" s="143"/>
      <c r="Y52" s="143"/>
      <c r="Z52" s="143"/>
    </row>
    <row r="53" spans="1:26" x14ac:dyDescent="0.25">
      <c r="A53" s="164"/>
      <c r="B53" s="165"/>
      <c r="C53" s="165"/>
      <c r="D53" s="164"/>
      <c r="E53" s="165"/>
      <c r="F53" s="165"/>
      <c r="G53" s="165"/>
      <c r="H53" s="166"/>
      <c r="I53" s="165">
        <v>1.8</v>
      </c>
      <c r="J53" s="165">
        <v>1.8</v>
      </c>
      <c r="K53" s="165">
        <v>2</v>
      </c>
      <c r="L53" s="165">
        <f>I53*J53*K53</f>
        <v>6.48</v>
      </c>
      <c r="M53" s="165"/>
      <c r="N53" s="165"/>
      <c r="O53" s="165"/>
      <c r="P53" s="165"/>
      <c r="Q53" s="165"/>
      <c r="R53" s="165"/>
      <c r="S53" s="165"/>
      <c r="T53" s="143"/>
      <c r="U53" s="143"/>
      <c r="V53" s="143"/>
      <c r="W53" s="143"/>
      <c r="X53" s="143"/>
      <c r="Y53" s="143"/>
      <c r="Z53" s="143"/>
    </row>
    <row r="54" spans="1:26" x14ac:dyDescent="0.25">
      <c r="A54" s="164"/>
      <c r="B54" s="165"/>
      <c r="C54" s="165"/>
      <c r="D54" s="164"/>
      <c r="E54" s="165"/>
      <c r="F54" s="165"/>
      <c r="G54" s="165"/>
      <c r="H54" s="166"/>
      <c r="I54" s="165"/>
      <c r="J54" s="165"/>
      <c r="K54" s="165"/>
      <c r="L54" s="166">
        <f>SUM(L51:L53)</f>
        <v>10.16</v>
      </c>
      <c r="M54" s="165">
        <f>H51-L54</f>
        <v>31.84</v>
      </c>
      <c r="N54" s="165">
        <v>5</v>
      </c>
      <c r="O54" s="165"/>
      <c r="P54" s="165">
        <v>5</v>
      </c>
      <c r="Q54" s="165"/>
      <c r="R54" s="165"/>
      <c r="S54" s="165">
        <v>25</v>
      </c>
      <c r="T54" s="143"/>
      <c r="U54" s="143"/>
      <c r="V54" s="143"/>
      <c r="W54" s="143"/>
      <c r="X54" s="143"/>
      <c r="Y54" s="143"/>
      <c r="Z54" s="143"/>
    </row>
    <row r="55" spans="1:26" x14ac:dyDescent="0.25">
      <c r="A55" s="183">
        <v>21</v>
      </c>
      <c r="B55" s="184">
        <v>5.75</v>
      </c>
      <c r="C55" s="184"/>
      <c r="D55" s="183"/>
      <c r="E55" s="184">
        <v>10.4</v>
      </c>
      <c r="F55" s="184">
        <v>11.2</v>
      </c>
      <c r="G55" s="184">
        <v>3</v>
      </c>
      <c r="H55" s="190">
        <f>F55*G55</f>
        <v>33.599999999999994</v>
      </c>
      <c r="I55" s="184">
        <v>1.8</v>
      </c>
      <c r="J55" s="184">
        <v>1.8</v>
      </c>
      <c r="K55" s="184">
        <v>2</v>
      </c>
      <c r="L55" s="184">
        <f>I55*J55*K55</f>
        <v>6.48</v>
      </c>
      <c r="M55" s="184"/>
      <c r="N55" s="184"/>
      <c r="O55" s="184"/>
      <c r="P55" s="184"/>
      <c r="Q55" s="184"/>
      <c r="R55" s="184"/>
      <c r="S55" s="184"/>
      <c r="T55" s="143"/>
      <c r="U55" s="143"/>
      <c r="V55" s="143"/>
      <c r="W55" s="143"/>
      <c r="X55" s="143"/>
      <c r="Y55" s="143"/>
      <c r="Z55" s="143"/>
    </row>
    <row r="56" spans="1:26" x14ac:dyDescent="0.25">
      <c r="A56" s="183"/>
      <c r="B56" s="184"/>
      <c r="C56" s="184"/>
      <c r="D56" s="183"/>
      <c r="E56" s="184"/>
      <c r="F56" s="184"/>
      <c r="G56" s="184"/>
      <c r="H56" s="184"/>
      <c r="I56" s="184">
        <v>0.8</v>
      </c>
      <c r="J56" s="184">
        <v>2</v>
      </c>
      <c r="K56" s="184">
        <v>1</v>
      </c>
      <c r="L56" s="184">
        <f>I56*J56*K56</f>
        <v>1.6</v>
      </c>
      <c r="M56" s="184"/>
      <c r="N56" s="184"/>
      <c r="O56" s="184"/>
      <c r="P56" s="184"/>
      <c r="Q56" s="184"/>
      <c r="R56" s="184"/>
      <c r="S56" s="184"/>
      <c r="T56" s="143"/>
      <c r="U56" s="143"/>
      <c r="V56" s="143"/>
      <c r="W56" s="143"/>
      <c r="X56" s="143"/>
      <c r="Y56" s="143"/>
      <c r="Z56" s="143"/>
    </row>
    <row r="57" spans="1:26" x14ac:dyDescent="0.25">
      <c r="A57" s="183"/>
      <c r="B57" s="184"/>
      <c r="C57" s="184"/>
      <c r="D57" s="183"/>
      <c r="E57" s="184"/>
      <c r="F57" s="184"/>
      <c r="G57" s="184"/>
      <c r="H57" s="184"/>
      <c r="I57" s="184"/>
      <c r="J57" s="184"/>
      <c r="K57" s="184"/>
      <c r="L57" s="184">
        <f>SUM(L55:L56)</f>
        <v>8.08</v>
      </c>
      <c r="M57" s="184">
        <f>H55-L57</f>
        <v>25.519999999999996</v>
      </c>
      <c r="N57" s="184">
        <f>M57-P57</f>
        <v>21.519999999999996</v>
      </c>
      <c r="O57" s="184"/>
      <c r="P57" s="184">
        <v>4</v>
      </c>
      <c r="Q57" s="184"/>
      <c r="R57" s="184">
        <f>M57</f>
        <v>25.519999999999996</v>
      </c>
      <c r="S57" s="184"/>
      <c r="T57" s="143"/>
      <c r="U57" s="143"/>
      <c r="V57" s="143"/>
      <c r="W57" s="143"/>
      <c r="X57" s="143"/>
      <c r="Y57" s="143"/>
      <c r="Z57" s="143"/>
    </row>
    <row r="58" spans="1:26" ht="15.75" thickBot="1" x14ac:dyDescent="0.3">
      <c r="A58" s="208"/>
      <c r="B58" s="209">
        <f>SUM(B3:B57)</f>
        <v>265.2</v>
      </c>
      <c r="C58" s="209">
        <f>SUM(C3:C57)</f>
        <v>29.25</v>
      </c>
      <c r="D58" s="208"/>
      <c r="E58" s="209">
        <f>SUM(E3:E57)</f>
        <v>233.60000000000002</v>
      </c>
      <c r="F58" s="209"/>
      <c r="G58" s="209"/>
      <c r="H58" s="209"/>
      <c r="I58" s="209"/>
      <c r="J58" s="209"/>
      <c r="K58" s="209"/>
      <c r="L58" s="209"/>
      <c r="M58" s="209"/>
      <c r="N58" s="209">
        <f t="shared" ref="N58:S58" si="6">SUM(N3:N57)</f>
        <v>372.6699999999999</v>
      </c>
      <c r="O58" s="209">
        <f t="shared" si="6"/>
        <v>20.050000000000004</v>
      </c>
      <c r="P58" s="209">
        <f t="shared" si="6"/>
        <v>304.51</v>
      </c>
      <c r="Q58" s="209">
        <f t="shared" si="6"/>
        <v>129.82499999999999</v>
      </c>
      <c r="R58" s="209">
        <f t="shared" si="6"/>
        <v>684.93</v>
      </c>
      <c r="S58" s="209">
        <f t="shared" si="6"/>
        <v>25</v>
      </c>
      <c r="T58" s="143"/>
      <c r="U58" s="143"/>
      <c r="V58" s="143"/>
      <c r="W58" s="143"/>
      <c r="X58" s="143"/>
      <c r="Y58" s="143"/>
      <c r="Z58" s="143"/>
    </row>
    <row r="59" spans="1:26" x14ac:dyDescent="0.25">
      <c r="A59" s="220"/>
      <c r="B59" s="221">
        <v>265.2</v>
      </c>
      <c r="C59" s="221">
        <v>29.25</v>
      </c>
      <c r="D59" s="222"/>
      <c r="E59" s="221">
        <v>233.6</v>
      </c>
      <c r="F59" s="221"/>
      <c r="G59" s="221"/>
      <c r="H59" s="221">
        <f>SUM(H3:H58)</f>
        <v>976.2</v>
      </c>
      <c r="I59" s="221"/>
      <c r="J59" s="221"/>
      <c r="K59" s="221"/>
      <c r="L59" s="221">
        <f>L57+L54+L50+L46+L45+L42+L40+L34+L33+L30+L29+L28+L27+L25+L24+L23+L22+L17+L13+L9+L5</f>
        <v>148.10000000000002</v>
      </c>
      <c r="M59" s="221">
        <f>SUM(M3:M58)</f>
        <v>847.29</v>
      </c>
      <c r="N59" s="221">
        <v>372.67</v>
      </c>
      <c r="O59" s="221">
        <v>20.05</v>
      </c>
      <c r="P59" s="221">
        <v>304.51</v>
      </c>
      <c r="Q59" s="221">
        <v>129.83000000000001</v>
      </c>
      <c r="R59" s="221">
        <v>684.93</v>
      </c>
      <c r="S59" s="223">
        <v>25</v>
      </c>
      <c r="T59" s="207"/>
      <c r="U59" s="143"/>
      <c r="V59" s="143"/>
      <c r="W59" s="143"/>
      <c r="X59" s="143"/>
      <c r="Y59" s="143"/>
      <c r="Z59" s="143"/>
    </row>
    <row r="60" spans="1:26" ht="16.5" thickBot="1" x14ac:dyDescent="0.3">
      <c r="A60" s="230" t="s">
        <v>183</v>
      </c>
      <c r="B60" s="231"/>
      <c r="C60" s="224"/>
      <c r="D60" s="225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7"/>
      <c r="T60" s="207"/>
      <c r="U60" s="143"/>
      <c r="V60" s="143"/>
      <c r="W60" s="143"/>
      <c r="X60" s="143"/>
      <c r="Y60" s="143"/>
      <c r="Z60" s="143"/>
    </row>
    <row r="61" spans="1:26" ht="15.75" thickBot="1" x14ac:dyDescent="0.3">
      <c r="A61" s="210" t="s">
        <v>173</v>
      </c>
      <c r="B61" s="211" t="s">
        <v>181</v>
      </c>
      <c r="C61" s="211" t="s">
        <v>182</v>
      </c>
      <c r="D61" s="212" t="s">
        <v>0</v>
      </c>
      <c r="E61" s="213" t="s">
        <v>179</v>
      </c>
      <c r="F61" s="214"/>
      <c r="G61" s="214" t="s">
        <v>172</v>
      </c>
      <c r="H61" s="213"/>
      <c r="I61" s="215" t="s">
        <v>174</v>
      </c>
      <c r="J61" s="216"/>
      <c r="K61" s="216"/>
      <c r="L61" s="217"/>
      <c r="M61" s="218" t="s">
        <v>178</v>
      </c>
      <c r="N61" s="212" t="s">
        <v>177</v>
      </c>
      <c r="O61" s="212" t="s">
        <v>175</v>
      </c>
      <c r="P61" s="212" t="s">
        <v>176</v>
      </c>
      <c r="Q61" s="219" t="s">
        <v>5</v>
      </c>
      <c r="R61" s="219" t="s">
        <v>3</v>
      </c>
      <c r="S61" s="219" t="s">
        <v>180</v>
      </c>
      <c r="T61" s="143"/>
      <c r="U61" s="143"/>
      <c r="V61" s="143"/>
      <c r="W61" s="143"/>
      <c r="X61" s="143"/>
      <c r="Y61" s="143"/>
      <c r="Z61" s="143"/>
    </row>
    <row r="62" spans="1:26" x14ac:dyDescent="0.25">
      <c r="A62" s="155">
        <v>1</v>
      </c>
      <c r="B62" s="201">
        <v>29.2</v>
      </c>
      <c r="C62" s="201"/>
      <c r="D62" s="155"/>
      <c r="E62" s="156">
        <v>19.8</v>
      </c>
      <c r="F62" s="156">
        <v>21.7</v>
      </c>
      <c r="G62" s="156">
        <v>3</v>
      </c>
      <c r="H62" s="156">
        <f>F62*G62</f>
        <v>65.099999999999994</v>
      </c>
      <c r="I62" s="156">
        <v>1</v>
      </c>
      <c r="J62" s="156">
        <v>2.1</v>
      </c>
      <c r="K62" s="156">
        <v>1</v>
      </c>
      <c r="L62" s="156">
        <f>I62*J62*K62</f>
        <v>2.1</v>
      </c>
      <c r="M62" s="156"/>
      <c r="N62" s="156"/>
      <c r="O62" s="156"/>
      <c r="P62" s="156"/>
      <c r="Q62" s="156"/>
      <c r="R62" s="156"/>
      <c r="S62" s="156"/>
      <c r="T62" s="143"/>
      <c r="U62" s="143"/>
      <c r="V62" s="143"/>
      <c r="W62" s="143"/>
      <c r="X62" s="143"/>
      <c r="Y62" s="143"/>
      <c r="Z62" s="143"/>
    </row>
    <row r="63" spans="1:26" x14ac:dyDescent="0.25">
      <c r="A63" s="155"/>
      <c r="B63" s="201"/>
      <c r="C63" s="201"/>
      <c r="D63" s="155"/>
      <c r="E63" s="156"/>
      <c r="F63" s="156"/>
      <c r="G63" s="156"/>
      <c r="H63" s="156">
        <f>F63*G63</f>
        <v>0</v>
      </c>
      <c r="I63" s="156">
        <v>0.9</v>
      </c>
      <c r="J63" s="156">
        <v>2.1</v>
      </c>
      <c r="K63" s="156">
        <v>1</v>
      </c>
      <c r="L63" s="156">
        <f>I63*J63*K63</f>
        <v>1.8900000000000001</v>
      </c>
      <c r="M63" s="156"/>
      <c r="N63" s="156"/>
      <c r="O63" s="156"/>
      <c r="P63" s="156"/>
      <c r="Q63" s="156"/>
      <c r="R63" s="156"/>
      <c r="S63" s="156"/>
      <c r="T63" s="143"/>
      <c r="U63" s="143"/>
      <c r="V63" s="143"/>
      <c r="W63" s="143"/>
      <c r="X63" s="143"/>
      <c r="Y63" s="143"/>
      <c r="Z63" s="143"/>
    </row>
    <row r="64" spans="1:26" x14ac:dyDescent="0.25">
      <c r="A64" s="155"/>
      <c r="B64" s="201"/>
      <c r="C64" s="201"/>
      <c r="D64" s="155"/>
      <c r="E64" s="156"/>
      <c r="F64" s="156"/>
      <c r="G64" s="156"/>
      <c r="H64" s="156">
        <f>F64*G64</f>
        <v>0</v>
      </c>
      <c r="I64" s="156">
        <v>1.8</v>
      </c>
      <c r="J64" s="156">
        <v>1.8</v>
      </c>
      <c r="K64" s="156">
        <v>2</v>
      </c>
      <c r="L64" s="156">
        <f>I64*J64*K64</f>
        <v>6.48</v>
      </c>
      <c r="M64" s="156"/>
      <c r="N64" s="156"/>
      <c r="O64" s="156"/>
      <c r="P64" s="156"/>
      <c r="Q64" s="156"/>
      <c r="R64" s="156"/>
      <c r="S64" s="156"/>
      <c r="T64" s="143"/>
      <c r="U64" s="143"/>
      <c r="V64" s="143"/>
      <c r="W64" s="143"/>
      <c r="X64" s="143"/>
      <c r="Y64" s="143"/>
      <c r="Z64" s="143"/>
    </row>
    <row r="65" spans="1:26" x14ac:dyDescent="0.25">
      <c r="A65" s="155"/>
      <c r="B65" s="201"/>
      <c r="C65" s="201"/>
      <c r="D65" s="155"/>
      <c r="E65" s="156"/>
      <c r="F65" s="156"/>
      <c r="G65" s="156"/>
      <c r="H65" s="156">
        <f>F65*G65</f>
        <v>0</v>
      </c>
      <c r="I65" s="156"/>
      <c r="J65" s="156"/>
      <c r="K65" s="156"/>
      <c r="L65" s="156">
        <f>SUM(L62:L64)</f>
        <v>10.47</v>
      </c>
      <c r="M65" s="156">
        <f>H62-L65</f>
        <v>54.629999999999995</v>
      </c>
      <c r="N65" s="156">
        <v>14.7</v>
      </c>
      <c r="O65" s="156">
        <v>4.5</v>
      </c>
      <c r="P65" s="156">
        <f>M65-N65-O65</f>
        <v>35.429999999999993</v>
      </c>
      <c r="Q65" s="156"/>
      <c r="R65" s="156">
        <f>M65</f>
        <v>54.629999999999995</v>
      </c>
      <c r="S65" s="156"/>
      <c r="T65" s="143"/>
      <c r="U65" s="143"/>
      <c r="V65" s="143"/>
      <c r="W65" s="143"/>
      <c r="X65" s="143"/>
      <c r="Y65" s="143"/>
      <c r="Z65" s="143"/>
    </row>
    <row r="66" spans="1:26" x14ac:dyDescent="0.25">
      <c r="A66" s="181">
        <v>2</v>
      </c>
      <c r="B66" s="203">
        <v>20.2</v>
      </c>
      <c r="C66" s="203"/>
      <c r="D66" s="181"/>
      <c r="E66" s="182">
        <v>19.8</v>
      </c>
      <c r="F66" s="182">
        <v>22</v>
      </c>
      <c r="G66" s="182">
        <v>3</v>
      </c>
      <c r="H66" s="182">
        <f>F66*G66</f>
        <v>66</v>
      </c>
      <c r="I66" s="182">
        <v>1</v>
      </c>
      <c r="J66" s="182">
        <v>2.1</v>
      </c>
      <c r="K66" s="182">
        <v>1</v>
      </c>
      <c r="L66" s="182">
        <f>I66*J66*K66</f>
        <v>2.1</v>
      </c>
      <c r="M66" s="182"/>
      <c r="N66" s="182"/>
      <c r="O66" s="182"/>
      <c r="P66" s="182"/>
      <c r="Q66" s="182"/>
      <c r="R66" s="182"/>
      <c r="S66" s="182"/>
      <c r="T66" s="143"/>
      <c r="U66" s="143"/>
      <c r="V66" s="143"/>
      <c r="W66" s="143"/>
      <c r="X66" s="143"/>
      <c r="Y66" s="143"/>
      <c r="Z66" s="143"/>
    </row>
    <row r="67" spans="1:26" x14ac:dyDescent="0.25">
      <c r="A67" s="181"/>
      <c r="B67" s="203"/>
      <c r="C67" s="203"/>
      <c r="D67" s="181"/>
      <c r="E67" s="182"/>
      <c r="F67" s="182"/>
      <c r="G67" s="182"/>
      <c r="H67" s="182"/>
      <c r="I67" s="182">
        <v>0.9</v>
      </c>
      <c r="J67" s="182">
        <v>2.1</v>
      </c>
      <c r="K67" s="182">
        <v>1</v>
      </c>
      <c r="L67" s="182">
        <f>I67*J67*K67</f>
        <v>1.8900000000000001</v>
      </c>
      <c r="M67" s="182"/>
      <c r="N67" s="182"/>
      <c r="O67" s="182"/>
      <c r="P67" s="182"/>
      <c r="Q67" s="182"/>
      <c r="R67" s="182"/>
      <c r="S67" s="182"/>
      <c r="T67" s="143"/>
      <c r="U67" s="143"/>
      <c r="V67" s="143"/>
      <c r="W67" s="143"/>
      <c r="X67" s="143"/>
      <c r="Y67" s="143"/>
      <c r="Z67" s="143"/>
    </row>
    <row r="68" spans="1:26" x14ac:dyDescent="0.25">
      <c r="A68" s="181"/>
      <c r="B68" s="203"/>
      <c r="C68" s="203"/>
      <c r="D68" s="181"/>
      <c r="E68" s="182"/>
      <c r="F68" s="182"/>
      <c r="G68" s="182"/>
      <c r="H68" s="182"/>
      <c r="I68" s="182">
        <v>1.8</v>
      </c>
      <c r="J68" s="182">
        <v>1.8</v>
      </c>
      <c r="K68" s="182">
        <v>2</v>
      </c>
      <c r="L68" s="182">
        <f>I68*J68*K68</f>
        <v>6.48</v>
      </c>
      <c r="M68" s="182"/>
      <c r="N68" s="182"/>
      <c r="O68" s="182"/>
      <c r="P68" s="182"/>
      <c r="Q68" s="182"/>
      <c r="R68" s="182"/>
      <c r="S68" s="182"/>
      <c r="T68" s="143"/>
      <c r="U68" s="143"/>
      <c r="V68" s="143"/>
      <c r="W68" s="143"/>
      <c r="X68" s="143"/>
      <c r="Y68" s="143"/>
      <c r="Z68" s="143"/>
    </row>
    <row r="69" spans="1:26" x14ac:dyDescent="0.25">
      <c r="A69" s="181"/>
      <c r="B69" s="203"/>
      <c r="C69" s="203"/>
      <c r="D69" s="181"/>
      <c r="E69" s="182"/>
      <c r="F69" s="182"/>
      <c r="G69" s="182"/>
      <c r="H69" s="182"/>
      <c r="I69" s="182"/>
      <c r="J69" s="182"/>
      <c r="K69" s="182"/>
      <c r="L69" s="182">
        <f>SUM(L66:L68)</f>
        <v>10.47</v>
      </c>
      <c r="M69" s="182">
        <f>H66-L69</f>
        <v>55.53</v>
      </c>
      <c r="N69" s="182">
        <v>29.4</v>
      </c>
      <c r="O69" s="182">
        <v>1</v>
      </c>
      <c r="P69" s="182">
        <f>M69-N69-O69</f>
        <v>25.130000000000003</v>
      </c>
      <c r="Q69" s="182"/>
      <c r="R69" s="182">
        <f>M69</f>
        <v>55.53</v>
      </c>
      <c r="S69" s="182"/>
      <c r="T69" s="143"/>
      <c r="U69" s="143"/>
      <c r="V69" s="143"/>
      <c r="W69" s="143"/>
      <c r="X69" s="143"/>
      <c r="Y69" s="143"/>
      <c r="Z69" s="143"/>
    </row>
    <row r="70" spans="1:26" x14ac:dyDescent="0.25">
      <c r="A70" s="146">
        <v>3</v>
      </c>
      <c r="B70" s="66">
        <v>20.2</v>
      </c>
      <c r="C70" s="66"/>
      <c r="D70" s="146"/>
      <c r="E70" s="147">
        <v>19.8</v>
      </c>
      <c r="F70" s="147">
        <v>22</v>
      </c>
      <c r="G70" s="147">
        <v>3</v>
      </c>
      <c r="H70" s="147">
        <v>66</v>
      </c>
      <c r="I70" s="147">
        <v>1</v>
      </c>
      <c r="J70" s="147">
        <v>2.1</v>
      </c>
      <c r="K70" s="147">
        <v>1</v>
      </c>
      <c r="L70" s="147">
        <f>I70*J70*K70</f>
        <v>2.1</v>
      </c>
      <c r="M70" s="147"/>
      <c r="N70" s="147"/>
      <c r="O70" s="147"/>
      <c r="P70" s="147"/>
      <c r="Q70" s="147"/>
      <c r="R70" s="147"/>
      <c r="S70" s="147"/>
      <c r="T70" s="143"/>
      <c r="U70" s="143"/>
      <c r="V70" s="143"/>
      <c r="W70" s="143"/>
      <c r="X70" s="143"/>
      <c r="Y70" s="143"/>
      <c r="Z70" s="143"/>
    </row>
    <row r="71" spans="1:26" x14ac:dyDescent="0.25">
      <c r="A71" s="146"/>
      <c r="B71" s="66"/>
      <c r="C71" s="66"/>
      <c r="D71" s="146"/>
      <c r="E71" s="147"/>
      <c r="F71" s="147"/>
      <c r="G71" s="147"/>
      <c r="H71" s="147"/>
      <c r="I71" s="147">
        <v>0.9</v>
      </c>
      <c r="J71" s="147">
        <v>2.1</v>
      </c>
      <c r="K71" s="147">
        <v>1</v>
      </c>
      <c r="L71" s="147">
        <f>I71*J71*K71</f>
        <v>1.8900000000000001</v>
      </c>
      <c r="M71" s="147"/>
      <c r="N71" s="147"/>
      <c r="O71" s="147"/>
      <c r="P71" s="147"/>
      <c r="Q71" s="147"/>
      <c r="R71" s="147"/>
      <c r="S71" s="147"/>
      <c r="T71" s="143"/>
      <c r="U71" s="143"/>
      <c r="V71" s="143"/>
      <c r="W71" s="143"/>
      <c r="X71" s="143"/>
      <c r="Y71" s="143"/>
      <c r="Z71" s="143"/>
    </row>
    <row r="72" spans="1:26" x14ac:dyDescent="0.25">
      <c r="A72" s="146"/>
      <c r="B72" s="66"/>
      <c r="C72" s="66"/>
      <c r="D72" s="146"/>
      <c r="E72" s="147"/>
      <c r="F72" s="147"/>
      <c r="G72" s="147"/>
      <c r="H72" s="147"/>
      <c r="I72" s="147">
        <v>1.8</v>
      </c>
      <c r="J72" s="147">
        <v>1.8</v>
      </c>
      <c r="K72" s="147">
        <v>2</v>
      </c>
      <c r="L72" s="147">
        <f>I72*J72*K72</f>
        <v>6.48</v>
      </c>
      <c r="M72" s="147"/>
      <c r="N72" s="147"/>
      <c r="O72" s="147"/>
      <c r="P72" s="147"/>
      <c r="Q72" s="147"/>
      <c r="R72" s="147"/>
      <c r="S72" s="147"/>
      <c r="T72" s="143"/>
      <c r="U72" s="143"/>
      <c r="V72" s="143"/>
      <c r="W72" s="143"/>
      <c r="X72" s="143"/>
      <c r="Y72" s="143"/>
      <c r="Z72" s="143"/>
    </row>
    <row r="73" spans="1:26" x14ac:dyDescent="0.25">
      <c r="A73" s="146"/>
      <c r="B73" s="66"/>
      <c r="C73" s="66"/>
      <c r="D73" s="146"/>
      <c r="E73" s="147"/>
      <c r="F73" s="147"/>
      <c r="G73" s="147"/>
      <c r="H73" s="147"/>
      <c r="I73" s="147"/>
      <c r="J73" s="147"/>
      <c r="K73" s="147"/>
      <c r="L73" s="147">
        <f>SUM(L70:L72)</f>
        <v>10.47</v>
      </c>
      <c r="M73" s="147">
        <f>H70-L73</f>
        <v>55.53</v>
      </c>
      <c r="N73" s="147">
        <v>30.13</v>
      </c>
      <c r="O73" s="147">
        <v>17.399999999999999</v>
      </c>
      <c r="P73" s="147">
        <v>8</v>
      </c>
      <c r="Q73" s="147"/>
      <c r="R73" s="147">
        <v>55.53</v>
      </c>
      <c r="S73" s="147"/>
      <c r="T73" s="143"/>
      <c r="U73" s="143">
        <f>L65+L69+L73+L77+L81+L83+L84+L85+L86+L87+L88+L89+L90+L94+L102+L103+L106+L107+L112+L115+L118+L122+L127+L132+L133</f>
        <v>180.16500000000002</v>
      </c>
      <c r="V73" s="143"/>
      <c r="W73" s="143"/>
      <c r="X73" s="143"/>
      <c r="Y73" s="143"/>
      <c r="Z73" s="143"/>
    </row>
    <row r="74" spans="1:26" x14ac:dyDescent="0.25">
      <c r="A74" s="174">
        <v>4</v>
      </c>
      <c r="B74" s="21">
        <v>20.2</v>
      </c>
      <c r="C74" s="21"/>
      <c r="D74" s="174"/>
      <c r="E74" s="175">
        <v>19.8</v>
      </c>
      <c r="F74" s="175">
        <v>22</v>
      </c>
      <c r="G74" s="175">
        <v>3</v>
      </c>
      <c r="H74" s="175">
        <v>66</v>
      </c>
      <c r="I74" s="175">
        <v>1</v>
      </c>
      <c r="J74" s="175">
        <v>2.1</v>
      </c>
      <c r="K74" s="175">
        <v>1</v>
      </c>
      <c r="L74" s="175">
        <f>I74*J74*K74</f>
        <v>2.1</v>
      </c>
      <c r="M74" s="175"/>
      <c r="N74" s="175"/>
      <c r="O74" s="175"/>
      <c r="P74" s="175"/>
      <c r="Q74" s="175"/>
      <c r="R74" s="175"/>
      <c r="S74" s="175"/>
      <c r="T74" s="143"/>
      <c r="U74" s="143"/>
      <c r="V74" s="143"/>
      <c r="W74" s="143"/>
      <c r="X74" s="143"/>
      <c r="Y74" s="143"/>
      <c r="Z74" s="143"/>
    </row>
    <row r="75" spans="1:26" x14ac:dyDescent="0.25">
      <c r="A75" s="174"/>
      <c r="B75" s="21"/>
      <c r="C75" s="21"/>
      <c r="D75" s="174"/>
      <c r="E75" s="175"/>
      <c r="F75" s="175"/>
      <c r="G75" s="175"/>
      <c r="H75" s="175"/>
      <c r="I75" s="175">
        <v>0.9</v>
      </c>
      <c r="J75" s="175">
        <v>2.1</v>
      </c>
      <c r="K75" s="175">
        <v>1</v>
      </c>
      <c r="L75" s="175">
        <f>I75*J75*K75</f>
        <v>1.8900000000000001</v>
      </c>
      <c r="M75" s="175"/>
      <c r="N75" s="175"/>
      <c r="O75" s="175"/>
      <c r="P75" s="175"/>
      <c r="Q75" s="175"/>
      <c r="R75" s="175"/>
      <c r="S75" s="175"/>
      <c r="T75" s="143"/>
      <c r="U75" s="143"/>
      <c r="V75" s="143"/>
      <c r="W75" s="143"/>
      <c r="X75" s="143"/>
      <c r="Y75" s="143"/>
      <c r="Z75" s="143"/>
    </row>
    <row r="76" spans="1:26" x14ac:dyDescent="0.25">
      <c r="A76" s="174"/>
      <c r="B76" s="21"/>
      <c r="C76" s="21"/>
      <c r="D76" s="174"/>
      <c r="E76" s="175"/>
      <c r="F76" s="175"/>
      <c r="G76" s="175"/>
      <c r="H76" s="175"/>
      <c r="I76" s="175">
        <v>1.8</v>
      </c>
      <c r="J76" s="175">
        <v>1.8</v>
      </c>
      <c r="K76" s="175">
        <v>2</v>
      </c>
      <c r="L76" s="175">
        <f>I76*J76*K76</f>
        <v>6.48</v>
      </c>
      <c r="M76" s="175"/>
      <c r="N76" s="175"/>
      <c r="O76" s="175"/>
      <c r="P76" s="175"/>
      <c r="Q76" s="175"/>
      <c r="R76" s="175"/>
      <c r="S76" s="175"/>
      <c r="T76" s="143"/>
      <c r="U76" s="143"/>
      <c r="V76" s="143"/>
      <c r="W76" s="143"/>
      <c r="X76" s="143"/>
      <c r="Y76" s="143"/>
      <c r="Z76" s="143"/>
    </row>
    <row r="77" spans="1:26" x14ac:dyDescent="0.25">
      <c r="A77" s="174"/>
      <c r="B77" s="21"/>
      <c r="C77" s="21"/>
      <c r="D77" s="174"/>
      <c r="E77" s="175"/>
      <c r="F77" s="175"/>
      <c r="G77" s="175"/>
      <c r="H77" s="175"/>
      <c r="I77" s="175"/>
      <c r="J77" s="175"/>
      <c r="K77" s="175"/>
      <c r="L77" s="175">
        <f>SUM(L74:L76)</f>
        <v>10.47</v>
      </c>
      <c r="M77" s="175">
        <f>H74-L77</f>
        <v>55.53</v>
      </c>
      <c r="N77" s="175">
        <v>18</v>
      </c>
      <c r="O77" s="175">
        <v>22.8</v>
      </c>
      <c r="P77" s="175">
        <v>17</v>
      </c>
      <c r="Q77" s="175"/>
      <c r="R77" s="175">
        <f>M77</f>
        <v>55.53</v>
      </c>
      <c r="S77" s="175"/>
      <c r="T77" s="143"/>
      <c r="U77" s="143"/>
      <c r="V77" s="143"/>
      <c r="W77" s="143"/>
      <c r="X77" s="143"/>
      <c r="Y77" s="143"/>
      <c r="Z77" s="143"/>
    </row>
    <row r="78" spans="1:26" x14ac:dyDescent="0.25">
      <c r="A78" s="176">
        <v>5</v>
      </c>
      <c r="B78" s="202">
        <v>20.2</v>
      </c>
      <c r="C78" s="202"/>
      <c r="D78" s="176"/>
      <c r="E78" s="177">
        <v>19.8</v>
      </c>
      <c r="F78" s="177">
        <v>22</v>
      </c>
      <c r="G78" s="177">
        <v>3</v>
      </c>
      <c r="H78" s="177">
        <v>66</v>
      </c>
      <c r="I78" s="177">
        <v>1</v>
      </c>
      <c r="J78" s="177">
        <v>2.1</v>
      </c>
      <c r="K78" s="177">
        <v>1</v>
      </c>
      <c r="L78" s="177">
        <f>I78*J78*K78</f>
        <v>2.1</v>
      </c>
      <c r="M78" s="177"/>
      <c r="N78" s="177"/>
      <c r="O78" s="177"/>
      <c r="P78" s="177"/>
      <c r="Q78" s="177"/>
      <c r="R78" s="177"/>
      <c r="S78" s="177"/>
      <c r="T78" s="143"/>
      <c r="U78" s="143"/>
      <c r="V78" s="143"/>
      <c r="W78" s="143"/>
      <c r="X78" s="143"/>
      <c r="Y78" s="143"/>
      <c r="Z78" s="143"/>
    </row>
    <row r="79" spans="1:26" x14ac:dyDescent="0.25">
      <c r="A79" s="176"/>
      <c r="B79" s="202"/>
      <c r="C79" s="202"/>
      <c r="D79" s="176"/>
      <c r="E79" s="177"/>
      <c r="F79" s="177"/>
      <c r="G79" s="177"/>
      <c r="H79" s="177"/>
      <c r="I79" s="177">
        <v>0.9</v>
      </c>
      <c r="J79" s="177">
        <v>2.1</v>
      </c>
      <c r="K79" s="177">
        <v>1</v>
      </c>
      <c r="L79" s="177">
        <f>I79*J79*K79</f>
        <v>1.8900000000000001</v>
      </c>
      <c r="M79" s="177"/>
      <c r="N79" s="177"/>
      <c r="O79" s="177"/>
      <c r="P79" s="177"/>
      <c r="Q79" s="177"/>
      <c r="R79" s="177"/>
      <c r="S79" s="177"/>
      <c r="T79" s="143"/>
      <c r="U79" s="143">
        <f>M65+M69+M73+M77+M81</f>
        <v>276.75</v>
      </c>
      <c r="V79" s="143"/>
      <c r="W79" s="143"/>
      <c r="X79" s="143"/>
      <c r="Y79" s="143"/>
      <c r="Z79" s="143"/>
    </row>
    <row r="80" spans="1:26" x14ac:dyDescent="0.25">
      <c r="A80" s="176"/>
      <c r="B80" s="202"/>
      <c r="C80" s="202"/>
      <c r="D80" s="176"/>
      <c r="E80" s="177"/>
      <c r="F80" s="177"/>
      <c r="G80" s="177"/>
      <c r="H80" s="177"/>
      <c r="I80" s="177">
        <v>1.8</v>
      </c>
      <c r="J80" s="177">
        <v>1.8</v>
      </c>
      <c r="K80" s="177">
        <v>2</v>
      </c>
      <c r="L80" s="177">
        <f>I80*J80*K80</f>
        <v>6.48</v>
      </c>
      <c r="M80" s="177"/>
      <c r="N80" s="177"/>
      <c r="O80" s="177"/>
      <c r="P80" s="177"/>
      <c r="Q80" s="177"/>
      <c r="R80" s="177"/>
      <c r="S80" s="177"/>
      <c r="T80" s="143"/>
      <c r="U80" s="143"/>
      <c r="V80" s="143"/>
      <c r="W80" s="143"/>
      <c r="X80" s="143"/>
      <c r="Y80" s="143"/>
      <c r="Z80" s="143"/>
    </row>
    <row r="81" spans="1:26" ht="15.75" thickBot="1" x14ac:dyDescent="0.3">
      <c r="A81" s="176"/>
      <c r="B81" s="206"/>
      <c r="C81" s="206"/>
      <c r="D81" s="176"/>
      <c r="E81" s="177"/>
      <c r="F81" s="177"/>
      <c r="G81" s="177"/>
      <c r="H81" s="177"/>
      <c r="I81" s="177"/>
      <c r="J81" s="177"/>
      <c r="K81" s="177"/>
      <c r="L81" s="177">
        <f>SUM(L78:L80)</f>
        <v>10.47</v>
      </c>
      <c r="M81" s="177">
        <f>H78-L81</f>
        <v>55.53</v>
      </c>
      <c r="N81" s="177">
        <v>12</v>
      </c>
      <c r="O81" s="177">
        <v>22.8</v>
      </c>
      <c r="P81" s="177">
        <v>27</v>
      </c>
      <c r="Q81" s="177"/>
      <c r="R81" s="177">
        <f>M81</f>
        <v>55.53</v>
      </c>
      <c r="S81" s="177"/>
      <c r="T81" s="143"/>
      <c r="U81" s="143"/>
      <c r="V81" s="143"/>
      <c r="W81" s="143"/>
      <c r="X81" s="143"/>
      <c r="Y81" s="143"/>
      <c r="Z81" s="143"/>
    </row>
    <row r="82" spans="1:26" ht="15.75" thickBot="1" x14ac:dyDescent="0.3">
      <c r="A82" s="191" t="s">
        <v>173</v>
      </c>
      <c r="B82" s="200" t="s">
        <v>181</v>
      </c>
      <c r="C82" s="200" t="s">
        <v>182</v>
      </c>
      <c r="D82" s="199" t="s">
        <v>0</v>
      </c>
      <c r="E82" s="193" t="s">
        <v>179</v>
      </c>
      <c r="F82" s="192"/>
      <c r="G82" s="192" t="s">
        <v>172</v>
      </c>
      <c r="H82" s="193"/>
      <c r="I82" s="195" t="s">
        <v>174</v>
      </c>
      <c r="J82" s="196"/>
      <c r="K82" s="196"/>
      <c r="L82" s="197"/>
      <c r="M82" s="198" t="s">
        <v>178</v>
      </c>
      <c r="N82" s="199" t="s">
        <v>177</v>
      </c>
      <c r="O82" s="199" t="s">
        <v>175</v>
      </c>
      <c r="P82" s="199" t="s">
        <v>176</v>
      </c>
      <c r="Q82" s="180" t="s">
        <v>5</v>
      </c>
      <c r="R82" s="180" t="s">
        <v>3</v>
      </c>
      <c r="S82" s="180" t="s">
        <v>180</v>
      </c>
      <c r="T82" s="143"/>
      <c r="U82" s="143"/>
      <c r="V82" s="143"/>
      <c r="W82" s="143"/>
      <c r="X82" s="143"/>
      <c r="Y82" s="143"/>
      <c r="Z82" s="143"/>
    </row>
    <row r="83" spans="1:26" x14ac:dyDescent="0.25">
      <c r="A83" s="146">
        <v>6</v>
      </c>
      <c r="B83" s="132"/>
      <c r="C83" s="132">
        <v>4.8499999999999996</v>
      </c>
      <c r="D83" s="146"/>
      <c r="E83" s="147"/>
      <c r="F83" s="147">
        <v>8.5</v>
      </c>
      <c r="G83" s="147">
        <v>3</v>
      </c>
      <c r="H83" s="147">
        <f>F83*G83</f>
        <v>25.5</v>
      </c>
      <c r="I83" s="147">
        <v>0.9</v>
      </c>
      <c r="J83" s="147">
        <v>2.1</v>
      </c>
      <c r="K83" s="147">
        <v>1</v>
      </c>
      <c r="L83" s="147">
        <f t="shared" ref="L83:L88" si="7">I83*J83</f>
        <v>1.8900000000000001</v>
      </c>
      <c r="M83" s="147">
        <f>H83-L83</f>
        <v>23.61</v>
      </c>
      <c r="N83" s="147"/>
      <c r="O83" s="147">
        <v>1.6</v>
      </c>
      <c r="P83" s="147">
        <v>2.6</v>
      </c>
      <c r="Q83" s="147">
        <f>M83-O83-P83</f>
        <v>19.409999999999997</v>
      </c>
      <c r="R83" s="147">
        <v>4.5</v>
      </c>
      <c r="S83" s="147"/>
      <c r="T83" s="143"/>
      <c r="U83" s="143"/>
      <c r="V83" s="143"/>
      <c r="W83" s="143"/>
      <c r="X83" s="143"/>
      <c r="Y83" s="143"/>
      <c r="Z83" s="143"/>
    </row>
    <row r="84" spans="1:26" x14ac:dyDescent="0.25">
      <c r="A84" s="176">
        <v>7</v>
      </c>
      <c r="B84" s="206"/>
      <c r="C84" s="206">
        <v>4.8499999999999996</v>
      </c>
      <c r="D84" s="176"/>
      <c r="E84" s="177"/>
      <c r="F84" s="177">
        <v>8.5</v>
      </c>
      <c r="G84" s="177">
        <v>3</v>
      </c>
      <c r="H84" s="177">
        <f>F84*G84</f>
        <v>25.5</v>
      </c>
      <c r="I84" s="177">
        <v>0.9</v>
      </c>
      <c r="J84" s="177">
        <v>2.1</v>
      </c>
      <c r="K84" s="177">
        <v>1</v>
      </c>
      <c r="L84" s="177">
        <f t="shared" si="7"/>
        <v>1.8900000000000001</v>
      </c>
      <c r="M84" s="147">
        <f t="shared" ref="M84:M90" si="8">H84-L84</f>
        <v>23.61</v>
      </c>
      <c r="N84" s="177">
        <v>2</v>
      </c>
      <c r="O84" s="177">
        <v>0.5</v>
      </c>
      <c r="P84" s="177">
        <v>2.6</v>
      </c>
      <c r="Q84" s="177">
        <f>M84-4</f>
        <v>19.61</v>
      </c>
      <c r="R84" s="177">
        <v>4.5</v>
      </c>
      <c r="S84" s="177"/>
      <c r="T84" s="143"/>
      <c r="U84" s="143"/>
      <c r="V84" s="143"/>
      <c r="W84" s="143"/>
      <c r="X84" s="143"/>
      <c r="Y84" s="143"/>
      <c r="Z84" s="143"/>
    </row>
    <row r="85" spans="1:26" x14ac:dyDescent="0.25">
      <c r="A85" s="164">
        <v>8</v>
      </c>
      <c r="B85" s="233"/>
      <c r="C85" s="233">
        <v>4.8499999999999996</v>
      </c>
      <c r="D85" s="164"/>
      <c r="E85" s="165"/>
      <c r="F85" s="165">
        <v>8.5</v>
      </c>
      <c r="G85" s="165">
        <v>3</v>
      </c>
      <c r="H85" s="165">
        <f>F85*G85</f>
        <v>25.5</v>
      </c>
      <c r="I85" s="165">
        <v>0.9</v>
      </c>
      <c r="J85" s="165">
        <v>2.1</v>
      </c>
      <c r="K85" s="165">
        <v>1</v>
      </c>
      <c r="L85" s="165">
        <f t="shared" si="7"/>
        <v>1.8900000000000001</v>
      </c>
      <c r="M85" s="147">
        <f t="shared" si="8"/>
        <v>23.61</v>
      </c>
      <c r="N85" s="165">
        <v>2</v>
      </c>
      <c r="O85" s="165">
        <v>1</v>
      </c>
      <c r="P85" s="165">
        <v>2.5</v>
      </c>
      <c r="Q85" s="165">
        <v>20</v>
      </c>
      <c r="R85" s="165">
        <v>4.5</v>
      </c>
      <c r="S85" s="165"/>
      <c r="T85" s="143"/>
      <c r="U85" s="143"/>
      <c r="V85" s="143"/>
      <c r="W85" s="143"/>
      <c r="X85" s="143"/>
      <c r="Y85" s="143"/>
      <c r="Z85" s="143"/>
    </row>
    <row r="86" spans="1:26" x14ac:dyDescent="0.25">
      <c r="A86" s="157">
        <v>9</v>
      </c>
      <c r="B86" s="234"/>
      <c r="C86" s="234">
        <v>4.8499999999999996</v>
      </c>
      <c r="D86" s="157"/>
      <c r="E86" s="158"/>
      <c r="F86" s="158">
        <v>8.5</v>
      </c>
      <c r="G86" s="158">
        <v>3</v>
      </c>
      <c r="H86" s="158">
        <f>F86*G86</f>
        <v>25.5</v>
      </c>
      <c r="I86" s="158">
        <v>0.9</v>
      </c>
      <c r="J86" s="158">
        <v>2.1</v>
      </c>
      <c r="K86" s="158">
        <v>1</v>
      </c>
      <c r="L86" s="158">
        <f t="shared" si="7"/>
        <v>1.8900000000000001</v>
      </c>
      <c r="M86" s="147">
        <f t="shared" si="8"/>
        <v>23.61</v>
      </c>
      <c r="N86" s="158">
        <v>2</v>
      </c>
      <c r="O86" s="158">
        <v>1</v>
      </c>
      <c r="P86" s="158">
        <v>2.5</v>
      </c>
      <c r="Q86" s="158">
        <v>20</v>
      </c>
      <c r="R86" s="158">
        <v>4.5</v>
      </c>
      <c r="S86" s="158"/>
      <c r="T86" s="143"/>
      <c r="U86" s="143"/>
      <c r="V86" s="143"/>
      <c r="W86" s="143"/>
      <c r="X86" s="143"/>
      <c r="Y86" s="143"/>
      <c r="Z86" s="143"/>
    </row>
    <row r="87" spans="1:26" x14ac:dyDescent="0.25">
      <c r="A87" s="160">
        <v>10</v>
      </c>
      <c r="B87" s="232"/>
      <c r="C87" s="232">
        <v>4.8499999999999996</v>
      </c>
      <c r="D87" s="160"/>
      <c r="E87" s="161"/>
      <c r="F87" s="161">
        <v>8.5</v>
      </c>
      <c r="G87" s="161">
        <v>3</v>
      </c>
      <c r="H87" s="161">
        <f>F87*G87</f>
        <v>25.5</v>
      </c>
      <c r="I87" s="161">
        <v>0.9</v>
      </c>
      <c r="J87" s="161">
        <v>2.1</v>
      </c>
      <c r="K87" s="161">
        <v>1</v>
      </c>
      <c r="L87" s="161">
        <f t="shared" si="7"/>
        <v>1.8900000000000001</v>
      </c>
      <c r="M87" s="147">
        <f t="shared" si="8"/>
        <v>23.61</v>
      </c>
      <c r="N87" s="161">
        <v>2</v>
      </c>
      <c r="O87" s="161">
        <v>1</v>
      </c>
      <c r="P87" s="161">
        <v>2.5</v>
      </c>
      <c r="Q87" s="161">
        <v>20</v>
      </c>
      <c r="R87" s="161">
        <v>4.5</v>
      </c>
      <c r="S87" s="161"/>
      <c r="T87" s="143"/>
      <c r="U87" s="143"/>
      <c r="V87" s="143"/>
      <c r="W87" s="143"/>
      <c r="X87" s="143"/>
      <c r="Y87" s="143"/>
      <c r="Z87" s="143"/>
    </row>
    <row r="88" spans="1:26" x14ac:dyDescent="0.25">
      <c r="A88" s="164">
        <v>11</v>
      </c>
      <c r="B88" s="233"/>
      <c r="C88" s="233">
        <v>4.8499999999999996</v>
      </c>
      <c r="D88" s="164"/>
      <c r="E88" s="165"/>
      <c r="F88" s="165">
        <v>8.5</v>
      </c>
      <c r="G88" s="165">
        <v>3</v>
      </c>
      <c r="H88" s="165">
        <v>25.5</v>
      </c>
      <c r="I88" s="165">
        <v>0.9</v>
      </c>
      <c r="J88" s="165">
        <v>2.1</v>
      </c>
      <c r="K88" s="165">
        <v>1</v>
      </c>
      <c r="L88" s="165">
        <f t="shared" si="7"/>
        <v>1.8900000000000001</v>
      </c>
      <c r="M88" s="147">
        <f t="shared" si="8"/>
        <v>23.61</v>
      </c>
      <c r="N88" s="165">
        <v>2</v>
      </c>
      <c r="O88" s="165">
        <v>1</v>
      </c>
      <c r="P88" s="165">
        <v>2.5</v>
      </c>
      <c r="Q88" s="165">
        <v>20</v>
      </c>
      <c r="R88" s="165">
        <v>4.5</v>
      </c>
      <c r="S88" s="165"/>
      <c r="T88" s="143"/>
      <c r="U88" s="143"/>
      <c r="V88" s="143"/>
      <c r="W88" s="143"/>
      <c r="X88" s="143"/>
      <c r="Y88" s="143"/>
      <c r="Z88" s="143"/>
    </row>
    <row r="89" spans="1:26" x14ac:dyDescent="0.25">
      <c r="A89" s="146">
        <v>12</v>
      </c>
      <c r="B89" s="147">
        <v>7.25</v>
      </c>
      <c r="C89" s="147"/>
      <c r="D89" s="146"/>
      <c r="E89" s="147">
        <v>12.2</v>
      </c>
      <c r="F89" s="147">
        <v>12.9</v>
      </c>
      <c r="G89" s="147">
        <v>3</v>
      </c>
      <c r="H89" s="147">
        <f>F89*G89</f>
        <v>38.700000000000003</v>
      </c>
      <c r="I89" s="147">
        <v>0.7</v>
      </c>
      <c r="J89" s="147">
        <v>2</v>
      </c>
      <c r="K89" s="147">
        <v>1</v>
      </c>
      <c r="L89" s="147">
        <f>I89*J89*K89</f>
        <v>1.4</v>
      </c>
      <c r="M89" s="147">
        <f t="shared" si="8"/>
        <v>37.300000000000004</v>
      </c>
      <c r="N89" s="147">
        <f>M89-O89</f>
        <v>31.300000000000004</v>
      </c>
      <c r="O89" s="147">
        <v>6</v>
      </c>
      <c r="P89" s="147"/>
      <c r="Q89" s="147"/>
      <c r="R89" s="147">
        <f>M89</f>
        <v>37.300000000000004</v>
      </c>
      <c r="S89" s="147"/>
      <c r="T89" s="143"/>
      <c r="U89" s="143"/>
      <c r="V89" s="143"/>
      <c r="W89" s="143"/>
      <c r="X89" s="143"/>
      <c r="Y89" s="143"/>
      <c r="Z89" s="143"/>
    </row>
    <row r="90" spans="1:26" x14ac:dyDescent="0.25">
      <c r="A90" s="157">
        <v>13</v>
      </c>
      <c r="B90" s="158">
        <v>7.95</v>
      </c>
      <c r="C90" s="158"/>
      <c r="D90" s="157"/>
      <c r="E90" s="158">
        <v>12.2</v>
      </c>
      <c r="F90" s="158">
        <v>12.9</v>
      </c>
      <c r="G90" s="158">
        <v>3</v>
      </c>
      <c r="H90" s="158">
        <f>F90*G90</f>
        <v>38.700000000000003</v>
      </c>
      <c r="I90" s="158">
        <v>0.7</v>
      </c>
      <c r="J90" s="158">
        <v>2</v>
      </c>
      <c r="K90" s="158">
        <v>1</v>
      </c>
      <c r="L90" s="158">
        <f>I90*J90*K90</f>
        <v>1.4</v>
      </c>
      <c r="M90" s="147">
        <f t="shared" si="8"/>
        <v>37.300000000000004</v>
      </c>
      <c r="N90" s="158">
        <f>M90-O90</f>
        <v>35.700000000000003</v>
      </c>
      <c r="O90" s="158">
        <v>1.6</v>
      </c>
      <c r="P90" s="158"/>
      <c r="Q90" s="158"/>
      <c r="R90" s="158">
        <f>M90</f>
        <v>37.300000000000004</v>
      </c>
      <c r="S90" s="158"/>
      <c r="T90" s="143"/>
      <c r="U90" s="143"/>
      <c r="V90" s="143"/>
      <c r="W90" s="143"/>
      <c r="X90" s="143"/>
      <c r="Y90" s="143"/>
      <c r="Z90" s="143"/>
    </row>
    <row r="91" spans="1:26" x14ac:dyDescent="0.25">
      <c r="A91" s="164">
        <v>14</v>
      </c>
      <c r="B91" s="233">
        <v>35.85</v>
      </c>
      <c r="C91" s="233"/>
      <c r="D91" s="164"/>
      <c r="E91" s="165">
        <v>20.5</v>
      </c>
      <c r="F91" s="165">
        <v>23.92</v>
      </c>
      <c r="G91" s="165">
        <v>3</v>
      </c>
      <c r="H91" s="165">
        <f>F91*G91</f>
        <v>71.760000000000005</v>
      </c>
      <c r="I91" s="165">
        <v>1.8</v>
      </c>
      <c r="J91" s="165">
        <v>2.1</v>
      </c>
      <c r="K91" s="165">
        <v>1</v>
      </c>
      <c r="L91" s="165">
        <f>I91*J91*K91</f>
        <v>3.7800000000000002</v>
      </c>
      <c r="M91" s="165"/>
      <c r="N91" s="165"/>
      <c r="O91" s="165"/>
      <c r="P91" s="165"/>
      <c r="Q91" s="165"/>
      <c r="R91" s="165"/>
      <c r="S91" s="165"/>
      <c r="T91" s="143"/>
      <c r="U91" s="143"/>
      <c r="V91" s="143"/>
      <c r="W91" s="143"/>
      <c r="X91" s="143"/>
      <c r="Y91" s="143"/>
      <c r="Z91" s="143"/>
    </row>
    <row r="92" spans="1:26" x14ac:dyDescent="0.25">
      <c r="A92" s="164"/>
      <c r="B92" s="233"/>
      <c r="C92" s="233"/>
      <c r="D92" s="164"/>
      <c r="E92" s="165"/>
      <c r="F92" s="165"/>
      <c r="G92" s="165"/>
      <c r="H92" s="165"/>
      <c r="I92" s="165">
        <v>1.8</v>
      </c>
      <c r="J92" s="165">
        <v>2.2000000000000002</v>
      </c>
      <c r="K92" s="165">
        <v>1</v>
      </c>
      <c r="L92" s="165">
        <f>I92*J92*K92</f>
        <v>3.9600000000000004</v>
      </c>
      <c r="M92" s="165"/>
      <c r="N92" s="165"/>
      <c r="O92" s="165"/>
      <c r="P92" s="165"/>
      <c r="Q92" s="165"/>
      <c r="R92" s="165"/>
      <c r="S92" s="165"/>
      <c r="T92" s="143"/>
      <c r="U92" s="143"/>
      <c r="V92" s="143"/>
      <c r="W92" s="143"/>
      <c r="X92" s="143"/>
      <c r="Y92" s="143"/>
      <c r="Z92" s="143"/>
    </row>
    <row r="93" spans="1:26" x14ac:dyDescent="0.25">
      <c r="A93" s="164"/>
      <c r="B93" s="233"/>
      <c r="C93" s="233"/>
      <c r="D93" s="164"/>
      <c r="E93" s="165"/>
      <c r="F93" s="165"/>
      <c r="G93" s="165"/>
      <c r="H93" s="165"/>
      <c r="I93" s="165">
        <v>1.8</v>
      </c>
      <c r="J93" s="165">
        <v>1.8</v>
      </c>
      <c r="K93" s="165">
        <v>3</v>
      </c>
      <c r="L93" s="165">
        <f>I93*J93*K93</f>
        <v>9.7200000000000006</v>
      </c>
      <c r="M93" s="165"/>
      <c r="N93" s="165"/>
      <c r="O93" s="165"/>
      <c r="P93" s="165"/>
      <c r="Q93" s="165"/>
      <c r="R93" s="165"/>
      <c r="S93" s="165"/>
      <c r="T93" s="143"/>
      <c r="U93" s="143"/>
      <c r="V93" s="143"/>
      <c r="W93" s="143"/>
      <c r="X93" s="143"/>
      <c r="Y93" s="143"/>
      <c r="Z93" s="143"/>
    </row>
    <row r="94" spans="1:26" x14ac:dyDescent="0.25">
      <c r="A94" s="164"/>
      <c r="B94" s="233"/>
      <c r="C94" s="233"/>
      <c r="D94" s="164"/>
      <c r="E94" s="165"/>
      <c r="F94" s="165"/>
      <c r="G94" s="165"/>
      <c r="H94" s="165"/>
      <c r="I94" s="165"/>
      <c r="J94" s="165"/>
      <c r="K94" s="165"/>
      <c r="L94" s="166">
        <f>SUM(L91:L93)</f>
        <v>17.46</v>
      </c>
      <c r="M94" s="165">
        <f>H91-L94</f>
        <v>54.300000000000004</v>
      </c>
      <c r="N94" s="165">
        <v>33</v>
      </c>
      <c r="O94" s="165"/>
      <c r="P94" s="165">
        <v>24</v>
      </c>
      <c r="Q94" s="165"/>
      <c r="R94" s="165">
        <f>M94</f>
        <v>54.300000000000004</v>
      </c>
      <c r="S94" s="165"/>
      <c r="T94" s="143"/>
      <c r="U94" s="143"/>
      <c r="V94" s="143"/>
      <c r="W94" s="143"/>
      <c r="X94" s="143"/>
      <c r="Y94" s="143"/>
      <c r="Z94" s="143"/>
    </row>
    <row r="95" spans="1:26" x14ac:dyDescent="0.25">
      <c r="A95" s="178">
        <v>15</v>
      </c>
      <c r="B95" s="204">
        <v>70.75</v>
      </c>
      <c r="C95" s="204"/>
      <c r="D95" s="178"/>
      <c r="E95" s="179">
        <v>53</v>
      </c>
      <c r="F95" s="179">
        <v>64.63</v>
      </c>
      <c r="G95" s="179">
        <v>3</v>
      </c>
      <c r="H95" s="189">
        <f>F95*G95</f>
        <v>193.89</v>
      </c>
      <c r="I95" s="179">
        <v>1</v>
      </c>
      <c r="J95" s="179">
        <v>2.1</v>
      </c>
      <c r="K95" s="179">
        <v>8</v>
      </c>
      <c r="L95" s="179">
        <f>I95*J95*K95</f>
        <v>16.8</v>
      </c>
      <c r="M95" s="179"/>
      <c r="N95" s="179"/>
      <c r="O95" s="179"/>
      <c r="P95" s="179"/>
      <c r="Q95" s="179"/>
      <c r="R95" s="179"/>
      <c r="S95" s="179"/>
      <c r="T95" s="143"/>
      <c r="U95" s="143"/>
      <c r="V95" s="143"/>
      <c r="W95" s="143"/>
      <c r="X95" s="143"/>
      <c r="Y95" s="143"/>
      <c r="Z95" s="143"/>
    </row>
    <row r="96" spans="1:26" x14ac:dyDescent="0.25">
      <c r="A96" s="178"/>
      <c r="B96" s="204"/>
      <c r="C96" s="204"/>
      <c r="D96" s="178"/>
      <c r="E96" s="179"/>
      <c r="F96" s="179"/>
      <c r="G96" s="179"/>
      <c r="H96" s="179"/>
      <c r="I96" s="179">
        <v>0.9</v>
      </c>
      <c r="J96" s="179">
        <v>2.1</v>
      </c>
      <c r="K96" s="179">
        <v>3</v>
      </c>
      <c r="L96" s="179">
        <f t="shared" ref="L96:L101" si="9">I96*J96*K96</f>
        <v>5.67</v>
      </c>
      <c r="M96" s="179"/>
      <c r="N96" s="179"/>
      <c r="O96" s="179"/>
      <c r="P96" s="179"/>
      <c r="Q96" s="179"/>
      <c r="R96" s="179"/>
      <c r="S96" s="179"/>
      <c r="T96" s="143"/>
      <c r="U96" s="143"/>
      <c r="V96" s="143"/>
      <c r="W96" s="143"/>
      <c r="X96" s="143"/>
      <c r="Y96" s="143"/>
      <c r="Z96" s="143"/>
    </row>
    <row r="97" spans="1:26" x14ac:dyDescent="0.25">
      <c r="A97" s="178"/>
      <c r="B97" s="204"/>
      <c r="C97" s="204"/>
      <c r="D97" s="178"/>
      <c r="E97" s="179"/>
      <c r="F97" s="179"/>
      <c r="G97" s="179"/>
      <c r="H97" s="179"/>
      <c r="I97" s="179">
        <v>0.8</v>
      </c>
      <c r="J97" s="179">
        <v>2</v>
      </c>
      <c r="K97" s="179">
        <v>1</v>
      </c>
      <c r="L97" s="179">
        <f t="shared" si="9"/>
        <v>1.6</v>
      </c>
      <c r="M97" s="179"/>
      <c r="N97" s="179"/>
      <c r="O97" s="179"/>
      <c r="P97" s="179"/>
      <c r="Q97" s="179"/>
      <c r="R97" s="179"/>
      <c r="S97" s="179"/>
      <c r="T97" s="143"/>
      <c r="U97" s="236">
        <v>276.75</v>
      </c>
      <c r="V97" s="143"/>
      <c r="W97" s="143"/>
      <c r="X97" s="143"/>
      <c r="Y97" s="143"/>
      <c r="Z97" s="143"/>
    </row>
    <row r="98" spans="1:26" x14ac:dyDescent="0.25">
      <c r="A98" s="178"/>
      <c r="B98" s="204"/>
      <c r="C98" s="204"/>
      <c r="D98" s="178"/>
      <c r="E98" s="179"/>
      <c r="F98" s="179"/>
      <c r="G98" s="179"/>
      <c r="H98" s="179"/>
      <c r="I98" s="179">
        <v>0.7</v>
      </c>
      <c r="J98" s="179">
        <v>2</v>
      </c>
      <c r="K98" s="179">
        <v>1</v>
      </c>
      <c r="L98" s="179">
        <f t="shared" si="9"/>
        <v>1.4</v>
      </c>
      <c r="M98" s="179"/>
      <c r="N98" s="179"/>
      <c r="O98" s="179"/>
      <c r="P98" s="179"/>
      <c r="Q98" s="179"/>
      <c r="R98" s="179"/>
      <c r="S98" s="179"/>
      <c r="T98" s="143"/>
      <c r="U98" s="143"/>
      <c r="V98" s="143"/>
      <c r="W98" s="143"/>
      <c r="X98" s="143"/>
      <c r="Y98" s="143"/>
      <c r="Z98" s="143"/>
    </row>
    <row r="99" spans="1:26" x14ac:dyDescent="0.25">
      <c r="A99" s="178"/>
      <c r="B99" s="204"/>
      <c r="C99" s="204"/>
      <c r="D99" s="178"/>
      <c r="E99" s="179"/>
      <c r="F99" s="179"/>
      <c r="G99" s="179"/>
      <c r="H99" s="179"/>
      <c r="I99" s="179">
        <v>1.8</v>
      </c>
      <c r="J99" s="179">
        <v>2.1</v>
      </c>
      <c r="K99" s="179">
        <v>1</v>
      </c>
      <c r="L99" s="179">
        <f t="shared" si="9"/>
        <v>3.7800000000000002</v>
      </c>
      <c r="M99" s="179"/>
      <c r="N99" s="179"/>
      <c r="O99" s="179"/>
      <c r="P99" s="179"/>
      <c r="Q99" s="179"/>
      <c r="R99" s="179"/>
      <c r="S99" s="179"/>
      <c r="T99" s="143"/>
      <c r="U99" s="143"/>
      <c r="V99" s="143"/>
      <c r="W99" s="143"/>
      <c r="X99" s="143"/>
      <c r="Y99" s="143"/>
      <c r="Z99" s="143"/>
    </row>
    <row r="100" spans="1:26" x14ac:dyDescent="0.25">
      <c r="A100" s="178"/>
      <c r="B100" s="204"/>
      <c r="C100" s="204"/>
      <c r="D100" s="178"/>
      <c r="E100" s="179"/>
      <c r="F100" s="179"/>
      <c r="G100" s="179"/>
      <c r="H100" s="179"/>
      <c r="I100" s="179">
        <v>2.1</v>
      </c>
      <c r="J100" s="179">
        <v>1.8</v>
      </c>
      <c r="K100" s="179">
        <v>1</v>
      </c>
      <c r="L100" s="179">
        <f t="shared" si="9"/>
        <v>3.7800000000000002</v>
      </c>
      <c r="M100" s="179"/>
      <c r="N100" s="179"/>
      <c r="O100" s="179"/>
      <c r="P100" s="179"/>
      <c r="Q100" s="179"/>
      <c r="R100" s="179"/>
      <c r="S100" s="179"/>
      <c r="T100" s="143"/>
      <c r="U100" s="143"/>
      <c r="V100" s="143"/>
      <c r="W100" s="143"/>
      <c r="X100" s="143"/>
      <c r="Y100" s="143"/>
      <c r="Z100" s="143"/>
    </row>
    <row r="101" spans="1:26" x14ac:dyDescent="0.25">
      <c r="A101" s="178"/>
      <c r="B101" s="204"/>
      <c r="C101" s="204"/>
      <c r="D101" s="178"/>
      <c r="E101" s="179"/>
      <c r="F101" s="179"/>
      <c r="G101" s="179"/>
      <c r="H101" s="179"/>
      <c r="I101" s="179">
        <v>1.8</v>
      </c>
      <c r="J101" s="179">
        <v>1.8</v>
      </c>
      <c r="K101" s="179">
        <v>1</v>
      </c>
      <c r="L101" s="179">
        <f t="shared" si="9"/>
        <v>3.24</v>
      </c>
      <c r="M101" s="179"/>
      <c r="N101" s="179"/>
      <c r="O101" s="179"/>
      <c r="P101" s="179"/>
      <c r="Q101" s="179"/>
      <c r="R101" s="179"/>
      <c r="S101" s="179"/>
      <c r="T101" s="143"/>
      <c r="U101" s="143"/>
      <c r="V101" s="143"/>
      <c r="W101" s="143"/>
      <c r="X101" s="143"/>
      <c r="Y101" s="143"/>
      <c r="Z101" s="143"/>
    </row>
    <row r="102" spans="1:26" x14ac:dyDescent="0.25">
      <c r="A102" s="178"/>
      <c r="B102" s="204"/>
      <c r="C102" s="204"/>
      <c r="D102" s="178"/>
      <c r="E102" s="179"/>
      <c r="F102" s="179"/>
      <c r="G102" s="179"/>
      <c r="H102" s="179"/>
      <c r="I102" s="179"/>
      <c r="J102" s="179"/>
      <c r="K102" s="179"/>
      <c r="L102" s="189">
        <f>SUM(L95:L101)</f>
        <v>36.270000000000003</v>
      </c>
      <c r="M102" s="189">
        <f>H95-L102</f>
        <v>157.61999999999998</v>
      </c>
      <c r="N102" s="179">
        <f>M102-O102-P102</f>
        <v>116.61999999999998</v>
      </c>
      <c r="O102" s="179">
        <v>16</v>
      </c>
      <c r="P102" s="179">
        <v>25</v>
      </c>
      <c r="Q102" s="179"/>
      <c r="R102" s="179">
        <f>M102</f>
        <v>157.61999999999998</v>
      </c>
      <c r="S102" s="179"/>
      <c r="T102" s="143"/>
      <c r="U102" s="143"/>
      <c r="V102" s="143"/>
      <c r="W102" s="143"/>
      <c r="X102" s="143"/>
      <c r="Y102" s="143"/>
      <c r="Z102" s="143"/>
    </row>
    <row r="103" spans="1:26" x14ac:dyDescent="0.25">
      <c r="A103" s="164">
        <v>16</v>
      </c>
      <c r="B103" s="188">
        <v>2.0499999999999998</v>
      </c>
      <c r="C103" s="188"/>
      <c r="D103" s="187"/>
      <c r="E103" s="188">
        <v>5.2</v>
      </c>
      <c r="F103" s="165">
        <v>5.9</v>
      </c>
      <c r="G103" s="165">
        <v>3</v>
      </c>
      <c r="H103" s="165">
        <f>F103*G103</f>
        <v>17.700000000000003</v>
      </c>
      <c r="I103" s="165">
        <v>0.7</v>
      </c>
      <c r="J103" s="165">
        <v>2</v>
      </c>
      <c r="K103" s="165">
        <v>1</v>
      </c>
      <c r="L103" s="165">
        <f>I103*J103*K103</f>
        <v>1.4</v>
      </c>
      <c r="M103" s="165">
        <f>H103-L103</f>
        <v>16.300000000000004</v>
      </c>
      <c r="N103" s="165">
        <f>M103</f>
        <v>16.300000000000004</v>
      </c>
      <c r="O103" s="165"/>
      <c r="P103" s="165"/>
      <c r="Q103" s="165"/>
      <c r="R103" s="165">
        <f>N103</f>
        <v>16.300000000000004</v>
      </c>
      <c r="S103" s="165"/>
      <c r="T103" s="143"/>
      <c r="U103" s="143">
        <f>L83+L84+L85+L86+L87+L88+L89+L90+L94+L102+L103+L104+L105+L106+L107</f>
        <v>77.070000000000007</v>
      </c>
      <c r="V103" s="143"/>
      <c r="W103" s="143"/>
      <c r="X103" s="143"/>
      <c r="Y103" s="143"/>
      <c r="Z103" s="143"/>
    </row>
    <row r="104" spans="1:26" x14ac:dyDescent="0.25">
      <c r="A104" s="160">
        <v>17</v>
      </c>
      <c r="B104" s="161">
        <v>1.95</v>
      </c>
      <c r="C104" s="161"/>
      <c r="D104" s="160"/>
      <c r="E104" s="161">
        <v>3.3</v>
      </c>
      <c r="F104" s="161">
        <v>5.6</v>
      </c>
      <c r="G104" s="161">
        <v>3</v>
      </c>
      <c r="H104" s="161">
        <f>F104*G104</f>
        <v>16.799999999999997</v>
      </c>
      <c r="I104" s="161">
        <v>0.8</v>
      </c>
      <c r="J104" s="161">
        <v>2</v>
      </c>
      <c r="K104" s="161">
        <v>1</v>
      </c>
      <c r="L104" s="161">
        <f>I104*J104*K104</f>
        <v>1.6</v>
      </c>
      <c r="M104" s="161"/>
      <c r="N104" s="161"/>
      <c r="O104" s="161"/>
      <c r="P104" s="161"/>
      <c r="Q104" s="161"/>
      <c r="R104" s="161"/>
      <c r="S104" s="161"/>
      <c r="T104" s="143"/>
      <c r="U104" s="143"/>
      <c r="V104" s="143"/>
      <c r="W104" s="143"/>
      <c r="X104" s="143"/>
      <c r="Y104" s="143"/>
      <c r="Z104" s="143"/>
    </row>
    <row r="105" spans="1:26" x14ac:dyDescent="0.25">
      <c r="A105" s="160"/>
      <c r="B105" s="161"/>
      <c r="C105" s="161"/>
      <c r="D105" s="160"/>
      <c r="E105" s="161"/>
      <c r="F105" s="161"/>
      <c r="G105" s="161"/>
      <c r="H105" s="161"/>
      <c r="I105" s="161">
        <v>0.8</v>
      </c>
      <c r="J105" s="161">
        <v>2</v>
      </c>
      <c r="K105" s="161">
        <v>1</v>
      </c>
      <c r="L105" s="161">
        <f>I105*J105*K105</f>
        <v>1.6</v>
      </c>
      <c r="M105" s="161"/>
      <c r="N105" s="161"/>
      <c r="O105" s="161"/>
      <c r="P105" s="161"/>
      <c r="Q105" s="161"/>
      <c r="R105" s="161"/>
      <c r="S105" s="161"/>
      <c r="T105" s="143"/>
      <c r="U105" s="143"/>
      <c r="V105" s="143"/>
      <c r="W105" s="143"/>
      <c r="X105" s="143"/>
      <c r="Y105" s="143"/>
      <c r="Z105" s="143"/>
    </row>
    <row r="106" spans="1:26" x14ac:dyDescent="0.25">
      <c r="A106" s="160"/>
      <c r="B106" s="161"/>
      <c r="C106" s="161"/>
      <c r="D106" s="160"/>
      <c r="E106" s="161"/>
      <c r="F106" s="161"/>
      <c r="G106" s="161"/>
      <c r="H106" s="161"/>
      <c r="I106" s="161"/>
      <c r="J106" s="161"/>
      <c r="K106" s="161"/>
      <c r="L106" s="161">
        <f>SUM(L104:L105)</f>
        <v>3.2</v>
      </c>
      <c r="M106" s="161">
        <f>H104-L106</f>
        <v>13.599999999999998</v>
      </c>
      <c r="N106" s="161">
        <f>M106</f>
        <v>13.599999999999998</v>
      </c>
      <c r="O106" s="161"/>
      <c r="P106" s="161"/>
      <c r="Q106" s="161"/>
      <c r="R106" s="161">
        <f>M106</f>
        <v>13.599999999999998</v>
      </c>
      <c r="S106" s="161"/>
      <c r="T106" s="143"/>
      <c r="U106" s="143"/>
      <c r="V106" s="143"/>
      <c r="W106" s="143"/>
      <c r="X106" s="143"/>
      <c r="Y106" s="143"/>
      <c r="Z106" s="143"/>
    </row>
    <row r="107" spans="1:26" ht="15.75" thickBot="1" x14ac:dyDescent="0.3">
      <c r="A107" s="146">
        <v>18</v>
      </c>
      <c r="B107" s="147"/>
      <c r="C107" s="147">
        <v>1.25</v>
      </c>
      <c r="D107" s="146"/>
      <c r="E107" s="147"/>
      <c r="F107" s="147">
        <v>4.5999999999999996</v>
      </c>
      <c r="G107" s="147">
        <v>3</v>
      </c>
      <c r="H107" s="147">
        <f>F107*G107</f>
        <v>13.799999999999999</v>
      </c>
      <c r="I107" s="147">
        <v>0.7</v>
      </c>
      <c r="J107" s="147">
        <v>2</v>
      </c>
      <c r="K107" s="147">
        <v>1</v>
      </c>
      <c r="L107" s="147">
        <f>I107*J107*K107</f>
        <v>1.4</v>
      </c>
      <c r="M107" s="147">
        <f>H107-L107</f>
        <v>12.399999999999999</v>
      </c>
      <c r="N107" s="147">
        <f>F107*0.5</f>
        <v>2.2999999999999998</v>
      </c>
      <c r="O107" s="147"/>
      <c r="P107" s="147"/>
      <c r="Q107" s="147">
        <f>M107-N107</f>
        <v>10.099999999999998</v>
      </c>
      <c r="R107" s="147"/>
      <c r="S107" s="147"/>
      <c r="T107" s="143"/>
      <c r="U107" s="143"/>
      <c r="V107" s="143"/>
      <c r="W107" s="143"/>
      <c r="X107" s="143"/>
      <c r="Y107" s="143"/>
      <c r="Z107" s="143"/>
    </row>
    <row r="108" spans="1:26" ht="15.75" thickBot="1" x14ac:dyDescent="0.3">
      <c r="A108" s="191" t="s">
        <v>173</v>
      </c>
      <c r="B108" s="200" t="s">
        <v>181</v>
      </c>
      <c r="C108" s="200" t="s">
        <v>182</v>
      </c>
      <c r="D108" s="199" t="s">
        <v>0</v>
      </c>
      <c r="E108" s="193" t="s">
        <v>179</v>
      </c>
      <c r="F108" s="192"/>
      <c r="G108" s="192" t="s">
        <v>172</v>
      </c>
      <c r="H108" s="193"/>
      <c r="I108" s="195" t="s">
        <v>174</v>
      </c>
      <c r="J108" s="196"/>
      <c r="K108" s="196"/>
      <c r="L108" s="197"/>
      <c r="M108" s="198" t="s">
        <v>178</v>
      </c>
      <c r="N108" s="199" t="s">
        <v>177</v>
      </c>
      <c r="O108" s="199" t="s">
        <v>175</v>
      </c>
      <c r="P108" s="199" t="s">
        <v>176</v>
      </c>
      <c r="Q108" s="180" t="s">
        <v>5</v>
      </c>
      <c r="R108" s="180" t="s">
        <v>3</v>
      </c>
      <c r="S108" s="180" t="s">
        <v>180</v>
      </c>
      <c r="T108" s="143"/>
      <c r="U108" s="143"/>
      <c r="V108" s="143"/>
      <c r="W108" s="143"/>
      <c r="X108" s="143"/>
      <c r="Y108" s="143"/>
      <c r="Z108" s="143"/>
    </row>
    <row r="109" spans="1:26" x14ac:dyDescent="0.25">
      <c r="A109" s="164">
        <v>19</v>
      </c>
      <c r="B109" s="233">
        <v>18.350000000000001</v>
      </c>
      <c r="C109" s="233"/>
      <c r="D109" s="164"/>
      <c r="E109" s="165">
        <v>16</v>
      </c>
      <c r="F109" s="165">
        <v>18.559999999999999</v>
      </c>
      <c r="G109" s="165">
        <v>3</v>
      </c>
      <c r="H109" s="165">
        <f>F109*G109</f>
        <v>55.679999999999993</v>
      </c>
      <c r="I109" s="165">
        <v>0.8</v>
      </c>
      <c r="J109" s="165">
        <v>2</v>
      </c>
      <c r="K109" s="165">
        <v>2</v>
      </c>
      <c r="L109" s="165">
        <f>I109*J109*K109</f>
        <v>3.2</v>
      </c>
      <c r="M109" s="165"/>
      <c r="N109" s="165"/>
      <c r="O109" s="165"/>
      <c r="P109" s="165"/>
      <c r="Q109" s="165"/>
      <c r="R109" s="165"/>
      <c r="S109" s="165"/>
      <c r="T109" s="143"/>
      <c r="U109" s="143"/>
      <c r="V109" s="143"/>
      <c r="W109" s="143"/>
      <c r="X109" s="143"/>
      <c r="Y109" s="143"/>
      <c r="Z109" s="143"/>
    </row>
    <row r="110" spans="1:26" x14ac:dyDescent="0.25">
      <c r="A110" s="164"/>
      <c r="B110" s="233"/>
      <c r="C110" s="233"/>
      <c r="D110" s="164"/>
      <c r="E110" s="165"/>
      <c r="F110" s="165"/>
      <c r="G110" s="165"/>
      <c r="H110" s="165"/>
      <c r="I110" s="165">
        <v>1</v>
      </c>
      <c r="J110" s="165">
        <v>2.1</v>
      </c>
      <c r="K110" s="165">
        <v>1</v>
      </c>
      <c r="L110" s="165">
        <f>I110*J110*K110</f>
        <v>2.1</v>
      </c>
      <c r="M110" s="165"/>
      <c r="N110" s="165"/>
      <c r="O110" s="165"/>
      <c r="P110" s="165"/>
      <c r="Q110" s="165"/>
      <c r="R110" s="165"/>
      <c r="S110" s="165"/>
      <c r="T110" s="143"/>
      <c r="U110" s="143"/>
      <c r="V110" s="143"/>
      <c r="W110" s="143"/>
      <c r="X110" s="143"/>
      <c r="Y110" s="143"/>
      <c r="Z110" s="143"/>
    </row>
    <row r="111" spans="1:26" x14ac:dyDescent="0.25">
      <c r="A111" s="164"/>
      <c r="B111" s="233"/>
      <c r="C111" s="233"/>
      <c r="D111" s="164"/>
      <c r="E111" s="165"/>
      <c r="F111" s="165"/>
      <c r="G111" s="165"/>
      <c r="H111" s="165"/>
      <c r="I111" s="165">
        <v>1.8</v>
      </c>
      <c r="J111" s="165">
        <v>1.8</v>
      </c>
      <c r="K111" s="165">
        <v>1</v>
      </c>
      <c r="L111" s="165">
        <f>I111*J111*K111</f>
        <v>3.24</v>
      </c>
      <c r="M111" s="165"/>
      <c r="N111" s="165"/>
      <c r="O111" s="165"/>
      <c r="P111" s="165"/>
      <c r="Q111" s="165"/>
      <c r="R111" s="165"/>
      <c r="S111" s="165"/>
      <c r="T111" s="143"/>
      <c r="U111" s="143"/>
      <c r="V111" s="143"/>
      <c r="W111" s="143"/>
      <c r="X111" s="143"/>
      <c r="Y111" s="143"/>
      <c r="Z111" s="143"/>
    </row>
    <row r="112" spans="1:26" x14ac:dyDescent="0.25">
      <c r="A112" s="164"/>
      <c r="B112" s="233"/>
      <c r="C112" s="233"/>
      <c r="D112" s="164"/>
      <c r="E112" s="165"/>
      <c r="F112" s="165"/>
      <c r="G112" s="165"/>
      <c r="H112" s="165"/>
      <c r="I112" s="165"/>
      <c r="J112" s="165"/>
      <c r="K112" s="165"/>
      <c r="L112" s="166">
        <f>SUM(L109:L111)</f>
        <v>8.5400000000000009</v>
      </c>
      <c r="M112" s="165">
        <f>H109-L112</f>
        <v>47.139999999999993</v>
      </c>
      <c r="N112" s="165">
        <v>28</v>
      </c>
      <c r="O112" s="165">
        <v>4</v>
      </c>
      <c r="P112" s="165">
        <v>18</v>
      </c>
      <c r="Q112" s="165"/>
      <c r="R112" s="165">
        <f>M112</f>
        <v>47.139999999999993</v>
      </c>
      <c r="S112" s="165"/>
      <c r="T112" s="143"/>
      <c r="U112" s="143"/>
      <c r="V112" s="143"/>
      <c r="W112" s="143"/>
      <c r="X112" s="143"/>
      <c r="Y112" s="143"/>
      <c r="Z112" s="143"/>
    </row>
    <row r="113" spans="1:26" x14ac:dyDescent="0.25">
      <c r="A113" s="146">
        <v>20</v>
      </c>
      <c r="B113" s="132">
        <v>5.6</v>
      </c>
      <c r="C113" s="132"/>
      <c r="D113" s="146"/>
      <c r="E113" s="147">
        <v>8</v>
      </c>
      <c r="F113" s="147">
        <v>9.6999999999999993</v>
      </c>
      <c r="G113" s="147">
        <v>3</v>
      </c>
      <c r="H113" s="148">
        <f>F113*G113</f>
        <v>29.099999999999998</v>
      </c>
      <c r="I113" s="147">
        <v>0.8</v>
      </c>
      <c r="J113" s="147">
        <v>2</v>
      </c>
      <c r="K113" s="147">
        <v>1</v>
      </c>
      <c r="L113" s="147">
        <f>I113*J113*K113</f>
        <v>1.6</v>
      </c>
      <c r="M113" s="147"/>
      <c r="N113" s="147"/>
      <c r="O113" s="147"/>
      <c r="P113" s="147"/>
      <c r="Q113" s="147"/>
      <c r="R113" s="147"/>
      <c r="S113" s="147"/>
      <c r="T113" s="143"/>
      <c r="U113" s="143"/>
      <c r="V113" s="143"/>
      <c r="W113" s="143"/>
      <c r="X113" s="143"/>
      <c r="Y113" s="143"/>
      <c r="Z113" s="143"/>
    </row>
    <row r="114" spans="1:26" x14ac:dyDescent="0.25">
      <c r="A114" s="146"/>
      <c r="B114" s="132"/>
      <c r="C114" s="132"/>
      <c r="D114" s="146"/>
      <c r="E114" s="147"/>
      <c r="F114" s="147"/>
      <c r="G114" s="147"/>
      <c r="H114" s="147"/>
      <c r="I114" s="147">
        <v>0.9</v>
      </c>
      <c r="J114" s="147">
        <v>2.1</v>
      </c>
      <c r="K114" s="147">
        <v>1</v>
      </c>
      <c r="L114" s="147">
        <f>I114*J114*K114</f>
        <v>1.8900000000000001</v>
      </c>
      <c r="M114" s="147"/>
      <c r="N114" s="147"/>
      <c r="O114" s="147"/>
      <c r="P114" s="147"/>
      <c r="Q114" s="147"/>
      <c r="R114" s="147"/>
      <c r="S114" s="147"/>
      <c r="T114" s="143"/>
      <c r="U114" s="143"/>
      <c r="V114" s="143"/>
      <c r="W114" s="143"/>
      <c r="X114" s="143"/>
      <c r="Y114" s="143"/>
      <c r="Z114" s="143"/>
    </row>
    <row r="115" spans="1:26" x14ac:dyDescent="0.25">
      <c r="A115" s="146"/>
      <c r="B115" s="132"/>
      <c r="C115" s="132"/>
      <c r="D115" s="146"/>
      <c r="E115" s="147"/>
      <c r="F115" s="147"/>
      <c r="G115" s="147"/>
      <c r="H115" s="147"/>
      <c r="I115" s="147"/>
      <c r="J115" s="147"/>
      <c r="K115" s="147"/>
      <c r="L115" s="148">
        <f>SUM(L113:L114)</f>
        <v>3.49</v>
      </c>
      <c r="M115" s="148">
        <f>H113-L115</f>
        <v>25.61</v>
      </c>
      <c r="N115" s="148">
        <f>M115-P115</f>
        <v>12.809999999999999</v>
      </c>
      <c r="O115" s="148"/>
      <c r="P115" s="148">
        <v>12.8</v>
      </c>
      <c r="Q115" s="147"/>
      <c r="R115" s="148">
        <f>M115</f>
        <v>25.61</v>
      </c>
      <c r="S115" s="147"/>
      <c r="T115" s="143"/>
      <c r="U115" s="143"/>
      <c r="V115" s="143"/>
      <c r="W115" s="143"/>
      <c r="X115" s="143"/>
      <c r="Y115" s="143"/>
      <c r="Z115" s="143"/>
    </row>
    <row r="116" spans="1:26" x14ac:dyDescent="0.25">
      <c r="A116" s="152">
        <v>21</v>
      </c>
      <c r="B116" s="205">
        <v>5.8</v>
      </c>
      <c r="C116" s="205"/>
      <c r="D116" s="152"/>
      <c r="E116" s="153">
        <v>9.4</v>
      </c>
      <c r="F116" s="153">
        <v>11</v>
      </c>
      <c r="G116" s="153">
        <v>3</v>
      </c>
      <c r="H116" s="153">
        <f>F116*G116</f>
        <v>33</v>
      </c>
      <c r="I116" s="153">
        <v>0.8</v>
      </c>
      <c r="J116" s="153">
        <v>0.8</v>
      </c>
      <c r="K116" s="153">
        <v>2</v>
      </c>
      <c r="L116" s="153">
        <f>I116*J116*K116</f>
        <v>1.2800000000000002</v>
      </c>
      <c r="M116" s="153"/>
      <c r="N116" s="153"/>
      <c r="O116" s="153"/>
      <c r="P116" s="153"/>
      <c r="Q116" s="153"/>
      <c r="R116" s="153"/>
      <c r="S116" s="153"/>
      <c r="T116" s="143"/>
      <c r="U116" s="143"/>
      <c r="V116" s="143"/>
      <c r="W116" s="143"/>
      <c r="X116" s="143"/>
      <c r="Y116" s="143"/>
      <c r="Z116" s="143"/>
    </row>
    <row r="117" spans="1:26" x14ac:dyDescent="0.25">
      <c r="A117" s="152"/>
      <c r="B117" s="205"/>
      <c r="C117" s="205"/>
      <c r="D117" s="152"/>
      <c r="E117" s="153"/>
      <c r="F117" s="153"/>
      <c r="G117" s="153"/>
      <c r="H117" s="153"/>
      <c r="I117" s="153">
        <v>1.8</v>
      </c>
      <c r="J117" s="153">
        <v>1.8</v>
      </c>
      <c r="K117" s="153">
        <v>2</v>
      </c>
      <c r="L117" s="153">
        <f>I117*J117*K117</f>
        <v>6.48</v>
      </c>
      <c r="M117" s="153"/>
      <c r="N117" s="153"/>
      <c r="O117" s="153"/>
      <c r="P117" s="153"/>
      <c r="Q117" s="153"/>
      <c r="R117" s="153"/>
      <c r="S117" s="153"/>
      <c r="T117" s="143"/>
      <c r="U117" s="143"/>
      <c r="V117" s="143"/>
      <c r="W117" s="143"/>
      <c r="X117" s="143"/>
      <c r="Y117" s="143"/>
      <c r="Z117" s="143"/>
    </row>
    <row r="118" spans="1:26" x14ac:dyDescent="0.25">
      <c r="A118" s="152"/>
      <c r="B118" s="205"/>
      <c r="C118" s="205"/>
      <c r="D118" s="152"/>
      <c r="E118" s="153"/>
      <c r="F118" s="153"/>
      <c r="G118" s="153"/>
      <c r="H118" s="153"/>
      <c r="I118" s="153"/>
      <c r="J118" s="153"/>
      <c r="K118" s="153"/>
      <c r="L118" s="154">
        <f>SUM(L116:L117)</f>
        <v>7.7600000000000007</v>
      </c>
      <c r="M118" s="154">
        <f>H116-L118</f>
        <v>25.24</v>
      </c>
      <c r="N118" s="153">
        <v>22</v>
      </c>
      <c r="O118" s="153"/>
      <c r="P118" s="153">
        <v>4</v>
      </c>
      <c r="Q118" s="153"/>
      <c r="R118" s="153">
        <v>6</v>
      </c>
      <c r="S118" s="153">
        <v>22</v>
      </c>
      <c r="T118" s="143"/>
      <c r="U118" s="143"/>
      <c r="V118" s="143"/>
      <c r="W118" s="143"/>
      <c r="X118" s="143"/>
      <c r="Y118" s="143"/>
      <c r="Z118" s="143"/>
    </row>
    <row r="119" spans="1:26" x14ac:dyDescent="0.25">
      <c r="A119" s="160">
        <v>22</v>
      </c>
      <c r="B119" s="161">
        <v>20.2</v>
      </c>
      <c r="C119" s="161"/>
      <c r="D119" s="161"/>
      <c r="E119" s="161">
        <v>19.8</v>
      </c>
      <c r="F119" s="161">
        <v>22</v>
      </c>
      <c r="G119" s="161">
        <v>3</v>
      </c>
      <c r="H119" s="161">
        <v>66</v>
      </c>
      <c r="I119" s="161">
        <v>1</v>
      </c>
      <c r="J119" s="161">
        <v>2.1</v>
      </c>
      <c r="K119" s="161">
        <v>1</v>
      </c>
      <c r="L119" s="161">
        <f>I119*J119*K119</f>
        <v>2.1</v>
      </c>
      <c r="M119" s="161"/>
      <c r="N119" s="161"/>
      <c r="O119" s="161"/>
      <c r="P119" s="161"/>
      <c r="Q119" s="161"/>
      <c r="R119" s="161"/>
      <c r="S119" s="161"/>
      <c r="T119" s="143"/>
      <c r="U119" s="143"/>
      <c r="V119" s="143"/>
      <c r="W119" s="143"/>
      <c r="X119" s="143"/>
      <c r="Y119" s="143"/>
      <c r="Z119" s="143"/>
    </row>
    <row r="120" spans="1:26" x14ac:dyDescent="0.25">
      <c r="A120" s="160"/>
      <c r="B120" s="161"/>
      <c r="C120" s="161"/>
      <c r="D120" s="161"/>
      <c r="E120" s="161"/>
      <c r="F120" s="161"/>
      <c r="G120" s="161"/>
      <c r="H120" s="161"/>
      <c r="I120" s="161">
        <v>0.9</v>
      </c>
      <c r="J120" s="161">
        <v>2.1</v>
      </c>
      <c r="K120" s="161">
        <v>1</v>
      </c>
      <c r="L120" s="161">
        <f>I120*J120*K120</f>
        <v>1.8900000000000001</v>
      </c>
      <c r="M120" s="161"/>
      <c r="N120" s="161"/>
      <c r="O120" s="161"/>
      <c r="P120" s="161"/>
      <c r="Q120" s="161"/>
      <c r="R120" s="161"/>
      <c r="S120" s="161"/>
      <c r="T120" s="143"/>
      <c r="U120" s="143"/>
      <c r="V120" s="143"/>
      <c r="W120" s="143"/>
      <c r="X120" s="143"/>
      <c r="Y120" s="143"/>
      <c r="Z120" s="143"/>
    </row>
    <row r="121" spans="1:26" x14ac:dyDescent="0.25">
      <c r="A121" s="160"/>
      <c r="B121" s="161"/>
      <c r="C121" s="161"/>
      <c r="D121" s="161"/>
      <c r="E121" s="161"/>
      <c r="F121" s="161"/>
      <c r="G121" s="161"/>
      <c r="H121" s="161"/>
      <c r="I121" s="161">
        <v>1.8</v>
      </c>
      <c r="J121" s="161">
        <v>1.8</v>
      </c>
      <c r="K121" s="161">
        <v>2</v>
      </c>
      <c r="L121" s="161">
        <f>I121*J121*K121</f>
        <v>6.48</v>
      </c>
      <c r="M121" s="161"/>
      <c r="N121" s="161"/>
      <c r="O121" s="161"/>
      <c r="P121" s="161"/>
      <c r="Q121" s="161"/>
      <c r="R121" s="161"/>
      <c r="S121" s="161"/>
      <c r="T121" s="143"/>
      <c r="U121" s="143"/>
      <c r="V121" s="143"/>
      <c r="W121" s="143"/>
      <c r="X121" s="143"/>
      <c r="Y121" s="143"/>
      <c r="Z121" s="143"/>
    </row>
    <row r="122" spans="1:26" x14ac:dyDescent="0.25">
      <c r="A122" s="160"/>
      <c r="B122" s="161"/>
      <c r="C122" s="161"/>
      <c r="D122" s="161"/>
      <c r="E122" s="161"/>
      <c r="F122" s="161"/>
      <c r="G122" s="161"/>
      <c r="H122" s="161"/>
      <c r="I122" s="161"/>
      <c r="J122" s="161"/>
      <c r="K122" s="161"/>
      <c r="L122" s="162">
        <f>SUM(L119:L121)</f>
        <v>10.47</v>
      </c>
      <c r="M122" s="162">
        <f>H119-L122</f>
        <v>55.53</v>
      </c>
      <c r="N122" s="161">
        <v>22</v>
      </c>
      <c r="O122" s="161">
        <v>12</v>
      </c>
      <c r="P122" s="161">
        <v>27</v>
      </c>
      <c r="Q122" s="161"/>
      <c r="R122" s="161">
        <f>M122</f>
        <v>55.53</v>
      </c>
      <c r="S122" s="161"/>
      <c r="T122" s="143"/>
      <c r="U122" s="143"/>
      <c r="V122" s="143"/>
      <c r="W122" s="143"/>
      <c r="X122" s="143"/>
      <c r="Y122" s="143"/>
      <c r="Z122" s="143"/>
    </row>
    <row r="123" spans="1:26" x14ac:dyDescent="0.25">
      <c r="A123" s="164">
        <v>23</v>
      </c>
      <c r="B123" s="165">
        <v>20.2</v>
      </c>
      <c r="C123" s="165"/>
      <c r="D123" s="165"/>
      <c r="E123" s="165">
        <v>15.5</v>
      </c>
      <c r="F123" s="165">
        <v>16.899999999999999</v>
      </c>
      <c r="G123" s="165">
        <v>3</v>
      </c>
      <c r="H123" s="165">
        <f>F123*G123</f>
        <v>50.699999999999996</v>
      </c>
      <c r="I123" s="165">
        <v>0.75</v>
      </c>
      <c r="J123" s="165">
        <v>2.65</v>
      </c>
      <c r="K123" s="165">
        <v>1</v>
      </c>
      <c r="L123" s="165">
        <f>I123*J123*K123</f>
        <v>1.9874999999999998</v>
      </c>
      <c r="M123" s="165"/>
      <c r="N123" s="165"/>
      <c r="O123" s="165"/>
      <c r="P123" s="165"/>
      <c r="Q123" s="165"/>
      <c r="R123" s="165"/>
      <c r="S123" s="165"/>
      <c r="T123" s="143"/>
      <c r="U123" s="143"/>
      <c r="V123" s="143"/>
      <c r="W123" s="143"/>
      <c r="X123" s="143"/>
      <c r="Y123" s="143"/>
      <c r="Z123" s="143"/>
    </row>
    <row r="124" spans="1:26" x14ac:dyDescent="0.25">
      <c r="A124" s="164"/>
      <c r="B124" s="165"/>
      <c r="C124" s="165"/>
      <c r="D124" s="165"/>
      <c r="E124" s="165"/>
      <c r="F124" s="165"/>
      <c r="G124" s="165"/>
      <c r="H124" s="165"/>
      <c r="I124" s="165">
        <v>0.9</v>
      </c>
      <c r="J124" s="165">
        <v>2.1</v>
      </c>
      <c r="K124" s="165">
        <v>1</v>
      </c>
      <c r="L124" s="165">
        <f>I124*J124*K124</f>
        <v>1.8900000000000001</v>
      </c>
      <c r="M124" s="165"/>
      <c r="N124" s="165"/>
      <c r="O124" s="165"/>
      <c r="P124" s="165"/>
      <c r="Q124" s="165"/>
      <c r="R124" s="165"/>
      <c r="S124" s="165"/>
      <c r="T124" s="143"/>
      <c r="U124" s="143"/>
      <c r="V124" s="143"/>
      <c r="W124" s="143"/>
      <c r="X124" s="143"/>
      <c r="Y124" s="143"/>
      <c r="Z124" s="143"/>
    </row>
    <row r="125" spans="1:26" x14ac:dyDescent="0.25">
      <c r="A125" s="164"/>
      <c r="B125" s="165"/>
      <c r="C125" s="165"/>
      <c r="D125" s="165"/>
      <c r="E125" s="165"/>
      <c r="F125" s="165"/>
      <c r="G125" s="165"/>
      <c r="H125" s="165"/>
      <c r="I125" s="165">
        <v>1.8</v>
      </c>
      <c r="J125" s="165">
        <v>1.05</v>
      </c>
      <c r="K125" s="165">
        <v>1</v>
      </c>
      <c r="L125" s="165">
        <f>I125*J125*K125</f>
        <v>1.8900000000000001</v>
      </c>
      <c r="M125" s="165"/>
      <c r="N125" s="165"/>
      <c r="O125" s="165"/>
      <c r="P125" s="165"/>
      <c r="Q125" s="165"/>
      <c r="R125" s="165"/>
      <c r="S125" s="165"/>
      <c r="T125" s="143"/>
      <c r="U125" s="143"/>
      <c r="V125" s="143"/>
      <c r="W125" s="143"/>
      <c r="X125" s="143"/>
      <c r="Y125" s="143"/>
      <c r="Z125" s="143"/>
    </row>
    <row r="126" spans="1:26" x14ac:dyDescent="0.25">
      <c r="A126" s="164"/>
      <c r="B126" s="165"/>
      <c r="C126" s="165"/>
      <c r="D126" s="165"/>
      <c r="E126" s="165"/>
      <c r="F126" s="165"/>
      <c r="G126" s="165"/>
      <c r="H126" s="165"/>
      <c r="I126" s="165">
        <v>1.8</v>
      </c>
      <c r="J126" s="165">
        <v>1.8</v>
      </c>
      <c r="K126" s="165">
        <v>1</v>
      </c>
      <c r="L126" s="165">
        <f>I126*J126*K126</f>
        <v>3.24</v>
      </c>
      <c r="M126" s="165"/>
      <c r="N126" s="165"/>
      <c r="O126" s="165"/>
      <c r="P126" s="165"/>
      <c r="Q126" s="165"/>
      <c r="R126" s="165"/>
      <c r="S126" s="165"/>
      <c r="T126" s="143"/>
      <c r="U126" s="143"/>
      <c r="V126" s="143"/>
      <c r="W126" s="143"/>
      <c r="X126" s="143"/>
      <c r="Y126" s="143"/>
      <c r="Z126" s="143"/>
    </row>
    <row r="127" spans="1:26" x14ac:dyDescent="0.25">
      <c r="A127" s="164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6">
        <f>SUM(L123:L126)</f>
        <v>9.0075000000000003</v>
      </c>
      <c r="M127" s="166">
        <f>H123-L127</f>
        <v>41.692499999999995</v>
      </c>
      <c r="N127" s="165">
        <v>30</v>
      </c>
      <c r="O127" s="165"/>
      <c r="P127" s="165">
        <v>14</v>
      </c>
      <c r="Q127" s="165"/>
      <c r="R127" s="165">
        <f>M127</f>
        <v>41.692499999999995</v>
      </c>
      <c r="S127" s="165"/>
      <c r="T127" s="143"/>
      <c r="U127" s="143"/>
      <c r="V127" s="143"/>
      <c r="W127" s="143"/>
      <c r="X127" s="144"/>
      <c r="Y127" s="143"/>
      <c r="Z127" s="143"/>
    </row>
    <row r="128" spans="1:26" x14ac:dyDescent="0.25">
      <c r="A128" s="157">
        <v>24</v>
      </c>
      <c r="B128" s="158">
        <v>20.2</v>
      </c>
      <c r="C128" s="158"/>
      <c r="D128" s="158"/>
      <c r="E128" s="158">
        <v>15.9</v>
      </c>
      <c r="F128" s="158">
        <v>16.899999999999999</v>
      </c>
      <c r="G128" s="158">
        <v>3</v>
      </c>
      <c r="H128" s="158">
        <f>F128*G128</f>
        <v>50.699999999999996</v>
      </c>
      <c r="I128" s="158">
        <v>0.75</v>
      </c>
      <c r="J128" s="158">
        <v>2.65</v>
      </c>
      <c r="K128" s="158">
        <v>1</v>
      </c>
      <c r="L128" s="158">
        <f>I128*J128*K128</f>
        <v>1.9874999999999998</v>
      </c>
      <c r="M128" s="158"/>
      <c r="N128" s="158"/>
      <c r="O128" s="158"/>
      <c r="P128" s="158"/>
      <c r="Q128" s="158"/>
      <c r="R128" s="158"/>
      <c r="S128" s="158"/>
      <c r="T128" s="143"/>
      <c r="U128" s="143"/>
      <c r="V128" s="143"/>
      <c r="W128" s="143"/>
      <c r="X128" s="143"/>
      <c r="Y128" s="143"/>
      <c r="Z128" s="143"/>
    </row>
    <row r="129" spans="1:26" x14ac:dyDescent="0.25">
      <c r="A129" s="157"/>
      <c r="B129" s="158"/>
      <c r="C129" s="158"/>
      <c r="D129" s="158"/>
      <c r="E129" s="158"/>
      <c r="F129" s="158"/>
      <c r="G129" s="158"/>
      <c r="H129" s="158"/>
      <c r="I129" s="158">
        <v>0.9</v>
      </c>
      <c r="J129" s="158">
        <v>2.1</v>
      </c>
      <c r="K129" s="158">
        <v>1</v>
      </c>
      <c r="L129" s="158">
        <f>I129*J129*K129</f>
        <v>1.8900000000000001</v>
      </c>
      <c r="M129" s="158"/>
      <c r="N129" s="158"/>
      <c r="O129" s="158"/>
      <c r="P129" s="158"/>
      <c r="Q129" s="158"/>
      <c r="R129" s="158"/>
      <c r="S129" s="158"/>
      <c r="T129" s="143"/>
      <c r="U129" s="143"/>
      <c r="V129" s="143"/>
      <c r="W129" s="143"/>
      <c r="X129" s="143"/>
      <c r="Y129" s="143"/>
      <c r="Z129" s="143"/>
    </row>
    <row r="130" spans="1:26" x14ac:dyDescent="0.25">
      <c r="A130" s="157"/>
      <c r="B130" s="158"/>
      <c r="C130" s="158"/>
      <c r="D130" s="158"/>
      <c r="E130" s="158"/>
      <c r="F130" s="158"/>
      <c r="G130" s="158"/>
      <c r="H130" s="158"/>
      <c r="I130" s="158">
        <v>1.8</v>
      </c>
      <c r="J130" s="158">
        <v>1.05</v>
      </c>
      <c r="K130" s="158">
        <v>1</v>
      </c>
      <c r="L130" s="158">
        <f>I130*J130*K130</f>
        <v>1.8900000000000001</v>
      </c>
      <c r="M130" s="158"/>
      <c r="N130" s="158"/>
      <c r="O130" s="158"/>
      <c r="P130" s="158"/>
      <c r="Q130" s="158"/>
      <c r="R130" s="158"/>
      <c r="S130" s="158"/>
      <c r="T130" s="143"/>
      <c r="U130" s="143"/>
      <c r="V130" s="143"/>
      <c r="W130" s="143"/>
      <c r="X130" s="143"/>
      <c r="Y130" s="143"/>
      <c r="Z130" s="143"/>
    </row>
    <row r="131" spans="1:26" x14ac:dyDescent="0.25">
      <c r="A131" s="157"/>
      <c r="B131" s="158"/>
      <c r="C131" s="158"/>
      <c r="D131" s="158"/>
      <c r="E131" s="158"/>
      <c r="F131" s="158"/>
      <c r="G131" s="158"/>
      <c r="H131" s="158"/>
      <c r="I131" s="158">
        <v>1.8</v>
      </c>
      <c r="J131" s="158">
        <v>1.8</v>
      </c>
      <c r="K131" s="158">
        <v>1</v>
      </c>
      <c r="L131" s="158">
        <f>I131*J131*K131</f>
        <v>3.24</v>
      </c>
      <c r="M131" s="158"/>
      <c r="N131" s="158"/>
      <c r="O131" s="158"/>
      <c r="P131" s="158"/>
      <c r="Q131" s="158"/>
      <c r="R131" s="158"/>
      <c r="S131" s="158"/>
      <c r="T131" s="143"/>
      <c r="U131" s="143"/>
      <c r="V131" s="143"/>
      <c r="W131" s="143"/>
      <c r="X131" s="143"/>
      <c r="Y131" s="143"/>
      <c r="Z131" s="143"/>
    </row>
    <row r="132" spans="1:26" x14ac:dyDescent="0.25">
      <c r="A132" s="157"/>
      <c r="B132" s="158"/>
      <c r="C132" s="158"/>
      <c r="D132" s="158"/>
      <c r="E132" s="158"/>
      <c r="F132" s="158"/>
      <c r="G132" s="158"/>
      <c r="H132" s="158"/>
      <c r="I132" s="158"/>
      <c r="J132" s="158"/>
      <c r="K132" s="158"/>
      <c r="L132" s="159">
        <f>SUM(L128:L131)</f>
        <v>9.0075000000000003</v>
      </c>
      <c r="M132" s="159">
        <f>H128-L132</f>
        <v>41.692499999999995</v>
      </c>
      <c r="N132" s="158">
        <v>30</v>
      </c>
      <c r="O132" s="158"/>
      <c r="P132" s="158">
        <v>14</v>
      </c>
      <c r="Q132" s="158"/>
      <c r="R132" s="158">
        <f>M132</f>
        <v>41.692499999999995</v>
      </c>
      <c r="S132" s="158"/>
      <c r="T132" s="143"/>
      <c r="U132" s="236"/>
      <c r="V132" s="143"/>
      <c r="W132" s="143"/>
      <c r="X132" s="143"/>
      <c r="Y132" s="143"/>
      <c r="Z132" s="143"/>
    </row>
    <row r="133" spans="1:26" x14ac:dyDescent="0.25">
      <c r="A133" s="146">
        <v>25</v>
      </c>
      <c r="B133" s="147">
        <v>17.05</v>
      </c>
      <c r="C133" s="147"/>
      <c r="D133" s="148"/>
      <c r="E133" s="148">
        <v>19</v>
      </c>
      <c r="F133" s="148">
        <v>21</v>
      </c>
      <c r="G133" s="148">
        <v>3</v>
      </c>
      <c r="H133" s="148">
        <f>F133*G133</f>
        <v>63</v>
      </c>
      <c r="I133" s="148">
        <v>0.9</v>
      </c>
      <c r="J133" s="148">
        <v>2.1</v>
      </c>
      <c r="K133" s="148">
        <v>3</v>
      </c>
      <c r="L133" s="148">
        <f>I133*J133*K133</f>
        <v>5.67</v>
      </c>
      <c r="M133" s="148">
        <f>H133-L133</f>
        <v>57.33</v>
      </c>
      <c r="N133" s="148">
        <v>35</v>
      </c>
      <c r="O133" s="148">
        <v>3</v>
      </c>
      <c r="P133" s="148">
        <v>22</v>
      </c>
      <c r="Q133" s="148"/>
      <c r="R133" s="148">
        <f>M133</f>
        <v>57.33</v>
      </c>
      <c r="S133" s="148"/>
      <c r="T133" s="143"/>
      <c r="U133" s="235"/>
      <c r="V133" s="143"/>
      <c r="W133" s="143"/>
      <c r="X133" s="143"/>
      <c r="Y133" s="143"/>
      <c r="Z133" s="143"/>
    </row>
    <row r="134" spans="1:26" ht="15.75" thickBot="1" x14ac:dyDescent="0.3">
      <c r="A134" s="145"/>
      <c r="B134" s="143">
        <f>SUM(B62:B133)</f>
        <v>343.2</v>
      </c>
      <c r="C134" s="143">
        <f>SUM(C62:C133)</f>
        <v>30.35</v>
      </c>
      <c r="D134" s="143"/>
      <c r="E134" s="143">
        <f>SUM(E62:E133)</f>
        <v>309</v>
      </c>
      <c r="F134" s="143"/>
      <c r="G134" s="143"/>
      <c r="H134" s="143">
        <f>SUM(H62:H133)</f>
        <v>1221.6300000000001</v>
      </c>
      <c r="I134" s="143"/>
      <c r="J134" s="143"/>
      <c r="K134" s="143"/>
      <c r="L134" s="143">
        <f>L133+L132+L127+L122+L118+L115+L112+L107+L106+L103+L102+T102+L94++L90+L89+L88+L87+L86+L85+L84+L83+L81+L77++L73+L69+L65</f>
        <v>180.16500000000002</v>
      </c>
      <c r="M134" s="143">
        <f t="shared" ref="M134:R134" si="10">SUM(M62:M133)</f>
        <v>1041.4649999999999</v>
      </c>
      <c r="N134" s="143">
        <f t="shared" si="10"/>
        <v>542.86000000000013</v>
      </c>
      <c r="O134" s="143">
        <f t="shared" si="10"/>
        <v>117.19999999999999</v>
      </c>
      <c r="P134" s="144">
        <f t="shared" si="10"/>
        <v>288.56</v>
      </c>
      <c r="Q134" s="144">
        <f t="shared" si="10"/>
        <v>129.12</v>
      </c>
      <c r="R134" s="144">
        <f t="shared" si="10"/>
        <v>895.16499999999996</v>
      </c>
      <c r="S134" s="144">
        <f>SUM(S62:S132)</f>
        <v>22</v>
      </c>
      <c r="T134" s="143"/>
      <c r="U134" s="143"/>
      <c r="V134" s="143"/>
      <c r="W134" s="143"/>
      <c r="X134" s="143"/>
      <c r="Y134" s="143"/>
      <c r="Z134" s="143"/>
    </row>
    <row r="135" spans="1:26" ht="15.75" thickBot="1" x14ac:dyDescent="0.3">
      <c r="A135" s="191" t="s">
        <v>173</v>
      </c>
      <c r="B135" s="200" t="s">
        <v>181</v>
      </c>
      <c r="C135" s="200" t="s">
        <v>182</v>
      </c>
      <c r="D135" s="199" t="s">
        <v>0</v>
      </c>
      <c r="E135" s="193" t="s">
        <v>179</v>
      </c>
      <c r="F135" s="192"/>
      <c r="G135" s="192" t="s">
        <v>172</v>
      </c>
      <c r="H135" s="193"/>
      <c r="I135" s="195" t="s">
        <v>174</v>
      </c>
      <c r="J135" s="196"/>
      <c r="K135" s="196"/>
      <c r="L135" s="197"/>
      <c r="M135" s="198" t="s">
        <v>178</v>
      </c>
      <c r="N135" s="199" t="s">
        <v>177</v>
      </c>
      <c r="O135" s="199" t="s">
        <v>175</v>
      </c>
      <c r="P135" s="199" t="s">
        <v>176</v>
      </c>
      <c r="Q135" s="180" t="s">
        <v>5</v>
      </c>
      <c r="R135" s="180" t="s">
        <v>3</v>
      </c>
      <c r="S135" s="180" t="s">
        <v>180</v>
      </c>
      <c r="T135" s="143"/>
      <c r="U135" s="143"/>
      <c r="V135" s="143"/>
      <c r="W135" s="143"/>
      <c r="X135" s="143"/>
      <c r="Y135" s="143"/>
      <c r="Z135" s="143"/>
    </row>
    <row r="136" spans="1:26" ht="15.75" thickBot="1" x14ac:dyDescent="0.3">
      <c r="A136" s="145"/>
      <c r="B136" s="143"/>
      <c r="C136" s="143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  <c r="Z136" s="143"/>
    </row>
    <row r="137" spans="1:26" x14ac:dyDescent="0.25">
      <c r="A137" s="237"/>
      <c r="B137" s="238">
        <v>265.2</v>
      </c>
      <c r="C137" s="238">
        <v>29.25</v>
      </c>
      <c r="D137" s="239"/>
      <c r="E137" s="238">
        <v>233.6</v>
      </c>
      <c r="F137" s="238"/>
      <c r="G137" s="238"/>
      <c r="H137" s="238"/>
      <c r="I137" s="238"/>
      <c r="J137" s="238"/>
      <c r="K137" s="238"/>
      <c r="L137" s="238"/>
      <c r="M137" s="238">
        <v>847</v>
      </c>
      <c r="N137" s="238">
        <v>372.67</v>
      </c>
      <c r="O137" s="238">
        <v>20.05</v>
      </c>
      <c r="P137" s="238">
        <v>304.51</v>
      </c>
      <c r="Q137" s="238">
        <v>129.83000000000001</v>
      </c>
      <c r="R137" s="238">
        <v>684.93</v>
      </c>
      <c r="S137" s="240">
        <v>25</v>
      </c>
      <c r="T137" s="143"/>
      <c r="U137" s="143"/>
      <c r="V137" s="143"/>
      <c r="W137" s="143"/>
      <c r="X137" s="143"/>
      <c r="Y137" s="143"/>
      <c r="Z137" s="143"/>
    </row>
    <row r="138" spans="1:26" ht="15.75" thickBot="1" x14ac:dyDescent="0.3">
      <c r="A138" s="228"/>
      <c r="B138" s="229">
        <v>343.2</v>
      </c>
      <c r="C138" s="229">
        <v>30.35</v>
      </c>
      <c r="D138" s="241"/>
      <c r="E138" s="229">
        <v>309</v>
      </c>
      <c r="F138" s="229"/>
      <c r="G138" s="229"/>
      <c r="H138" s="229"/>
      <c r="I138" s="229"/>
      <c r="J138" s="229"/>
      <c r="K138" s="229"/>
      <c r="L138" s="229"/>
      <c r="M138" s="229">
        <v>1041</v>
      </c>
      <c r="N138" s="229">
        <v>542.86</v>
      </c>
      <c r="O138" s="229">
        <v>117.2</v>
      </c>
      <c r="P138" s="229">
        <v>288.56</v>
      </c>
      <c r="Q138" s="229">
        <v>129.83000000000001</v>
      </c>
      <c r="R138" s="229">
        <v>895.17</v>
      </c>
      <c r="S138" s="242">
        <v>22</v>
      </c>
      <c r="T138" s="143"/>
      <c r="U138" s="143"/>
      <c r="V138" s="143"/>
      <c r="W138" s="143"/>
      <c r="X138" s="143"/>
      <c r="Y138" s="143"/>
      <c r="Z138" s="143"/>
    </row>
    <row r="139" spans="1:26" ht="16.5" thickBot="1" x14ac:dyDescent="0.3">
      <c r="A139" s="230"/>
      <c r="B139" s="229">
        <f>SUM(B137:B138)</f>
        <v>608.4</v>
      </c>
      <c r="C139" s="224">
        <f>SUM(C137:C138)</f>
        <v>59.6</v>
      </c>
      <c r="D139" s="225"/>
      <c r="E139" s="226">
        <f>SUM(E137:E138)</f>
        <v>542.6</v>
      </c>
      <c r="F139" s="226"/>
      <c r="G139" s="226"/>
      <c r="H139" s="226"/>
      <c r="I139" s="226"/>
      <c r="J139" s="226"/>
      <c r="K139" s="226"/>
      <c r="L139" s="226"/>
      <c r="M139" s="226"/>
      <c r="N139" s="226">
        <f t="shared" ref="N139:S139" si="11">SUM(N137:N138)</f>
        <v>915.53</v>
      </c>
      <c r="O139" s="226">
        <f t="shared" si="11"/>
        <v>137.25</v>
      </c>
      <c r="P139" s="226">
        <f t="shared" si="11"/>
        <v>593.06999999999994</v>
      </c>
      <c r="Q139" s="226">
        <f t="shared" si="11"/>
        <v>259.66000000000003</v>
      </c>
      <c r="R139" s="226">
        <f t="shared" si="11"/>
        <v>1580.1</v>
      </c>
      <c r="S139" s="227">
        <f t="shared" si="11"/>
        <v>47</v>
      </c>
      <c r="T139" s="143"/>
      <c r="U139" s="143"/>
      <c r="V139" s="143"/>
      <c r="W139" s="143"/>
      <c r="X139" s="143"/>
      <c r="Y139" s="143"/>
      <c r="Z139" s="143"/>
    </row>
    <row r="140" spans="1:26" ht="15.75" thickBot="1" x14ac:dyDescent="0.3">
      <c r="A140" s="210" t="s">
        <v>173</v>
      </c>
      <c r="B140" s="211" t="s">
        <v>181</v>
      </c>
      <c r="C140" s="211" t="s">
        <v>182</v>
      </c>
      <c r="D140" s="212" t="s">
        <v>0</v>
      </c>
      <c r="E140" s="213" t="s">
        <v>179</v>
      </c>
      <c r="F140" s="214"/>
      <c r="G140" s="214" t="s">
        <v>172</v>
      </c>
      <c r="H140" s="213"/>
      <c r="I140" s="215" t="s">
        <v>174</v>
      </c>
      <c r="J140" s="216"/>
      <c r="K140" s="216"/>
      <c r="L140" s="217"/>
      <c r="M140" s="218" t="s">
        <v>178</v>
      </c>
      <c r="N140" s="212" t="s">
        <v>177</v>
      </c>
      <c r="O140" s="212" t="s">
        <v>175</v>
      </c>
      <c r="P140" s="212" t="s">
        <v>176</v>
      </c>
      <c r="Q140" s="219" t="s">
        <v>5</v>
      </c>
      <c r="R140" s="219" t="s">
        <v>3</v>
      </c>
      <c r="S140" s="219" t="s">
        <v>180</v>
      </c>
      <c r="T140" s="143"/>
      <c r="U140" s="143"/>
      <c r="V140" s="143"/>
      <c r="W140" s="143"/>
      <c r="X140" s="143"/>
      <c r="Y140" s="143"/>
      <c r="Z140" s="143"/>
    </row>
    <row r="141" spans="1:26" x14ac:dyDescent="0.25">
      <c r="A141" s="145"/>
      <c r="B141" s="143"/>
      <c r="C141" s="143"/>
      <c r="D141" s="143"/>
      <c r="E141" s="143"/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  <c r="Z141" s="143"/>
    </row>
    <row r="142" spans="1:26" x14ac:dyDescent="0.25">
      <c r="A142" s="145"/>
      <c r="B142" s="143"/>
      <c r="C142" s="143"/>
      <c r="D142" s="143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  <c r="Z142" s="143"/>
    </row>
    <row r="143" spans="1:26" x14ac:dyDescent="0.25">
      <c r="A143" s="145"/>
      <c r="B143" s="143"/>
      <c r="C143" s="143"/>
      <c r="D143" s="143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  <c r="Z143" s="143"/>
    </row>
    <row r="144" spans="1:26" x14ac:dyDescent="0.25">
      <c r="A144" s="145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  <c r="Z144" s="143"/>
    </row>
    <row r="145" spans="1:26" x14ac:dyDescent="0.25">
      <c r="A145" s="145"/>
      <c r="B145" s="143"/>
      <c r="C145" s="143"/>
      <c r="D145" s="143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43"/>
      <c r="R145" s="143"/>
      <c r="S145" s="143"/>
      <c r="T145" s="143"/>
      <c r="U145" s="143"/>
      <c r="V145" s="143"/>
      <c r="W145" s="143"/>
      <c r="X145" s="143"/>
      <c r="Y145" s="143"/>
      <c r="Z145" s="143"/>
    </row>
    <row r="146" spans="1:26" x14ac:dyDescent="0.25">
      <c r="A146" s="145"/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143"/>
      <c r="Q146" s="143"/>
      <c r="R146" s="143"/>
      <c r="S146" s="143"/>
      <c r="T146" s="143"/>
      <c r="U146" s="143"/>
      <c r="V146" s="143"/>
      <c r="W146" s="143"/>
      <c r="X146" s="143"/>
      <c r="Y146" s="143"/>
      <c r="Z146" s="143"/>
    </row>
    <row r="147" spans="1:26" x14ac:dyDescent="0.25">
      <c r="A147" s="145"/>
      <c r="B147" s="143"/>
      <c r="C147" s="143"/>
      <c r="D147" s="143"/>
      <c r="E147" s="143"/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143"/>
      <c r="Q147" s="143"/>
      <c r="R147" s="143"/>
      <c r="S147" s="143"/>
      <c r="T147" s="143"/>
      <c r="U147" s="143"/>
      <c r="V147" s="143"/>
      <c r="W147" s="143"/>
      <c r="X147" s="143"/>
      <c r="Y147" s="143"/>
      <c r="Z147" s="143"/>
    </row>
    <row r="148" spans="1:26" x14ac:dyDescent="0.25">
      <c r="A148" s="145"/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143"/>
      <c r="Q148" s="143"/>
      <c r="R148" s="143"/>
      <c r="S148" s="143"/>
      <c r="T148" s="143"/>
      <c r="U148" s="143"/>
      <c r="V148" s="143"/>
      <c r="W148" s="143"/>
      <c r="X148" s="143"/>
      <c r="Y148" s="143"/>
      <c r="Z148" s="143"/>
    </row>
    <row r="149" spans="1:26" x14ac:dyDescent="0.25">
      <c r="A149" s="145"/>
      <c r="B149" s="143"/>
      <c r="C149" s="143"/>
      <c r="D149" s="143"/>
      <c r="E149" s="143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3"/>
      <c r="Q149" s="143"/>
      <c r="R149" s="143"/>
      <c r="S149" s="143"/>
      <c r="T149" s="143"/>
      <c r="U149" s="143"/>
      <c r="V149" s="143"/>
      <c r="W149" s="143"/>
      <c r="X149" s="143"/>
      <c r="Y149" s="143"/>
      <c r="Z149" s="143"/>
    </row>
    <row r="150" spans="1:26" x14ac:dyDescent="0.25">
      <c r="A150" s="145"/>
      <c r="B150" s="143"/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3"/>
      <c r="U150" s="143"/>
      <c r="V150" s="143"/>
      <c r="W150" s="143"/>
      <c r="X150" s="143"/>
      <c r="Y150" s="143"/>
      <c r="Z150" s="143"/>
    </row>
    <row r="151" spans="1:26" x14ac:dyDescent="0.25">
      <c r="A151" s="145"/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143"/>
      <c r="Q151" s="143"/>
      <c r="R151" s="143"/>
      <c r="S151" s="143"/>
      <c r="T151" s="143"/>
      <c r="U151" s="143"/>
      <c r="V151" s="143"/>
      <c r="W151" s="143"/>
      <c r="X151" s="143"/>
      <c r="Y151" s="143"/>
      <c r="Z151" s="143"/>
    </row>
    <row r="152" spans="1:26" x14ac:dyDescent="0.25">
      <c r="A152" s="145"/>
      <c r="B152" s="143"/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  <c r="Z152" s="143"/>
    </row>
    <row r="153" spans="1:26" x14ac:dyDescent="0.25">
      <c r="A153" s="145"/>
      <c r="B153" s="143"/>
      <c r="C153" s="143"/>
      <c r="D153" s="143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143"/>
      <c r="Q153" s="143"/>
      <c r="R153" s="143"/>
      <c r="S153" s="143"/>
      <c r="T153" s="143"/>
      <c r="U153" s="143"/>
      <c r="V153" s="143"/>
      <c r="W153" s="143"/>
      <c r="X153" s="143"/>
      <c r="Y153" s="143"/>
      <c r="Z153" s="143"/>
    </row>
    <row r="154" spans="1:26" x14ac:dyDescent="0.25">
      <c r="A154" s="145"/>
      <c r="B154" s="143"/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  <c r="Z154" s="143"/>
    </row>
    <row r="155" spans="1:26" x14ac:dyDescent="0.25">
      <c r="A155" s="145"/>
      <c r="B155" s="143"/>
      <c r="C155" s="143"/>
      <c r="D155" s="143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  <c r="W155" s="143"/>
      <c r="X155" s="143"/>
      <c r="Y155" s="143"/>
      <c r="Z155" s="143"/>
    </row>
    <row r="156" spans="1:26" x14ac:dyDescent="0.25">
      <c r="A156" s="145"/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143"/>
      <c r="R156" s="143"/>
      <c r="S156" s="143"/>
      <c r="T156" s="143"/>
      <c r="U156" s="143"/>
      <c r="V156" s="143"/>
      <c r="W156" s="143"/>
      <c r="X156" s="143"/>
      <c r="Y156" s="143"/>
      <c r="Z156" s="143"/>
    </row>
    <row r="157" spans="1:26" x14ac:dyDescent="0.25">
      <c r="A157" s="145"/>
      <c r="B157" s="143"/>
      <c r="C157" s="143"/>
      <c r="D157" s="143"/>
      <c r="E157" s="143"/>
      <c r="F157" s="143"/>
      <c r="G157" s="143"/>
      <c r="H157" s="143"/>
      <c r="I157" s="143"/>
      <c r="J157" s="143"/>
      <c r="K157" s="143"/>
      <c r="L157" s="143"/>
      <c r="M157" s="143"/>
      <c r="N157" s="143"/>
      <c r="O157" s="143"/>
      <c r="P157" s="143"/>
      <c r="Q157" s="143"/>
      <c r="R157" s="143"/>
      <c r="S157" s="143"/>
      <c r="T157" s="143"/>
      <c r="U157" s="143"/>
      <c r="V157" s="143"/>
      <c r="W157" s="143"/>
      <c r="X157" s="143"/>
      <c r="Y157" s="143"/>
      <c r="Z157" s="143"/>
    </row>
    <row r="158" spans="1:26" x14ac:dyDescent="0.25">
      <c r="A158" s="145"/>
      <c r="B158" s="143"/>
      <c r="C158" s="143"/>
      <c r="D158" s="143"/>
      <c r="E158" s="143"/>
      <c r="F158" s="143"/>
      <c r="G158" s="143"/>
      <c r="H158" s="143"/>
      <c r="I158" s="143"/>
      <c r="J158" s="143"/>
      <c r="K158" s="143"/>
      <c r="L158" s="143"/>
      <c r="M158" s="143"/>
      <c r="N158" s="143"/>
      <c r="O158" s="143"/>
      <c r="P158" s="143"/>
      <c r="Q158" s="143"/>
      <c r="R158" s="143"/>
      <c r="S158" s="143"/>
      <c r="T158" s="143"/>
      <c r="U158" s="143"/>
      <c r="V158" s="143"/>
      <c r="W158" s="143"/>
      <c r="X158" s="143"/>
      <c r="Y158" s="143"/>
      <c r="Z158" s="143"/>
    </row>
    <row r="159" spans="1:26" x14ac:dyDescent="0.25">
      <c r="A159" s="145"/>
      <c r="B159" s="143"/>
      <c r="C159" s="143"/>
      <c r="D159" s="143"/>
      <c r="E159" s="143"/>
      <c r="F159" s="143"/>
      <c r="G159" s="143"/>
      <c r="H159" s="143"/>
      <c r="I159" s="143"/>
      <c r="J159" s="143"/>
      <c r="K159" s="143"/>
      <c r="L159" s="143"/>
      <c r="M159" s="143"/>
      <c r="N159" s="143"/>
      <c r="O159" s="143"/>
      <c r="P159" s="143"/>
      <c r="Q159" s="143"/>
      <c r="R159" s="143"/>
      <c r="S159" s="143"/>
      <c r="T159" s="143"/>
      <c r="U159" s="143"/>
      <c r="V159" s="143"/>
      <c r="W159" s="143"/>
      <c r="X159" s="143"/>
      <c r="Y159" s="143"/>
      <c r="Z159" s="143"/>
    </row>
    <row r="160" spans="1:26" x14ac:dyDescent="0.25">
      <c r="A160" s="145"/>
      <c r="B160" s="143"/>
      <c r="C160" s="143"/>
      <c r="D160" s="143"/>
      <c r="E160" s="143"/>
      <c r="F160" s="143"/>
      <c r="G160" s="143"/>
      <c r="H160" s="143"/>
      <c r="I160" s="143"/>
      <c r="J160" s="143"/>
      <c r="K160" s="143"/>
      <c r="L160" s="143"/>
      <c r="M160" s="143"/>
      <c r="N160" s="143"/>
      <c r="O160" s="143"/>
      <c r="P160" s="143"/>
      <c r="Q160" s="143"/>
      <c r="R160" s="143"/>
      <c r="S160" s="143"/>
      <c r="T160" s="143"/>
      <c r="U160" s="143"/>
      <c r="V160" s="143"/>
      <c r="W160" s="143"/>
      <c r="X160" s="143"/>
      <c r="Y160" s="143"/>
      <c r="Z160" s="143"/>
    </row>
    <row r="161" spans="1:26" x14ac:dyDescent="0.25">
      <c r="A161" s="145"/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  <c r="L161" s="143"/>
      <c r="M161" s="143"/>
      <c r="N161" s="143"/>
      <c r="O161" s="143"/>
      <c r="P161" s="143"/>
      <c r="Q161" s="143"/>
      <c r="R161" s="143"/>
      <c r="S161" s="143"/>
      <c r="T161" s="143"/>
      <c r="U161" s="143"/>
      <c r="V161" s="143"/>
      <c r="W161" s="143"/>
      <c r="X161" s="143"/>
      <c r="Y161" s="143"/>
      <c r="Z161" s="143"/>
    </row>
    <row r="162" spans="1:26" x14ac:dyDescent="0.25">
      <c r="A162" s="145"/>
      <c r="B162" s="143"/>
      <c r="C162" s="143"/>
      <c r="D162" s="143"/>
      <c r="E162" s="143"/>
      <c r="F162" s="143"/>
      <c r="G162" s="143"/>
      <c r="H162" s="143"/>
      <c r="I162" s="143"/>
      <c r="J162" s="143"/>
      <c r="K162" s="143"/>
      <c r="L162" s="143"/>
      <c r="M162" s="143"/>
      <c r="N162" s="143"/>
      <c r="O162" s="143"/>
      <c r="P162" s="143"/>
      <c r="Q162" s="143"/>
      <c r="R162" s="143"/>
      <c r="S162" s="143"/>
      <c r="T162" s="143"/>
      <c r="U162" s="143"/>
      <c r="V162" s="143"/>
      <c r="W162" s="143"/>
      <c r="X162" s="143"/>
      <c r="Y162" s="143"/>
      <c r="Z162" s="143"/>
    </row>
    <row r="163" spans="1:26" x14ac:dyDescent="0.25">
      <c r="A163" s="145"/>
      <c r="B163" s="143"/>
      <c r="C163" s="143"/>
      <c r="D163" s="143"/>
      <c r="E163" s="143"/>
      <c r="F163" s="143"/>
      <c r="G163" s="143"/>
      <c r="H163" s="143"/>
      <c r="I163" s="143"/>
      <c r="J163" s="143"/>
      <c r="K163" s="143"/>
      <c r="L163" s="143"/>
      <c r="M163" s="143"/>
      <c r="N163" s="143"/>
      <c r="O163" s="143"/>
      <c r="P163" s="143"/>
      <c r="Q163" s="143"/>
      <c r="R163" s="143"/>
      <c r="S163" s="143"/>
      <c r="T163" s="143"/>
      <c r="U163" s="143"/>
      <c r="V163" s="143"/>
      <c r="W163" s="143"/>
      <c r="X163" s="143"/>
      <c r="Y163" s="143"/>
      <c r="Z163" s="143"/>
    </row>
    <row r="164" spans="1:26" x14ac:dyDescent="0.25">
      <c r="A164" s="145"/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3"/>
      <c r="Q164" s="143"/>
      <c r="R164" s="143"/>
      <c r="S164" s="143"/>
      <c r="T164" s="143"/>
      <c r="U164" s="143"/>
      <c r="V164" s="143"/>
      <c r="W164" s="143"/>
      <c r="X164" s="143"/>
      <c r="Y164" s="143"/>
      <c r="Z164" s="143"/>
    </row>
    <row r="165" spans="1:26" x14ac:dyDescent="0.25">
      <c r="A165" s="145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</row>
    <row r="166" spans="1:26" x14ac:dyDescent="0.25">
      <c r="A166" s="145"/>
      <c r="B166" s="143"/>
      <c r="C166" s="143"/>
      <c r="D166" s="143"/>
      <c r="E166" s="143"/>
      <c r="F166" s="143"/>
      <c r="G166" s="143"/>
      <c r="H166" s="143"/>
      <c r="I166" s="143"/>
      <c r="J166" s="143"/>
      <c r="K166" s="143"/>
      <c r="L166" s="143"/>
      <c r="M166" s="143"/>
      <c r="N166" s="143"/>
      <c r="O166" s="143"/>
      <c r="P166" s="143"/>
      <c r="Q166" s="143"/>
      <c r="R166" s="143"/>
      <c r="S166" s="143"/>
      <c r="T166" s="143"/>
      <c r="U166" s="143"/>
      <c r="V166" s="143"/>
      <c r="W166" s="143"/>
      <c r="X166" s="143"/>
      <c r="Y166" s="143"/>
      <c r="Z166" s="143"/>
    </row>
    <row r="167" spans="1:26" x14ac:dyDescent="0.25">
      <c r="A167" s="145"/>
      <c r="B167" s="143"/>
      <c r="C167" s="143"/>
      <c r="D167" s="143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O167" s="143"/>
      <c r="P167" s="143"/>
      <c r="Q167" s="143"/>
      <c r="R167" s="143"/>
      <c r="S167" s="143"/>
      <c r="T167" s="143"/>
      <c r="U167" s="143"/>
      <c r="V167" s="143"/>
      <c r="W167" s="143"/>
      <c r="X167" s="143"/>
      <c r="Y167" s="143"/>
      <c r="Z167" s="143"/>
    </row>
    <row r="168" spans="1:26" x14ac:dyDescent="0.25">
      <c r="A168" s="145"/>
      <c r="B168" s="143"/>
      <c r="C168" s="143"/>
      <c r="D168" s="143"/>
      <c r="E168" s="143"/>
      <c r="F168" s="143"/>
      <c r="G168" s="143"/>
      <c r="H168" s="143"/>
      <c r="I168" s="143"/>
      <c r="J168" s="143"/>
      <c r="K168" s="143"/>
      <c r="L168" s="143"/>
      <c r="M168" s="143"/>
      <c r="N168" s="143"/>
      <c r="O168" s="143"/>
      <c r="P168" s="143"/>
      <c r="Q168" s="143"/>
      <c r="R168" s="143"/>
      <c r="S168" s="143"/>
      <c r="T168" s="143"/>
      <c r="U168" s="143"/>
      <c r="V168" s="143"/>
      <c r="W168" s="143"/>
      <c r="X168" s="143"/>
      <c r="Y168" s="143"/>
      <c r="Z168" s="143"/>
    </row>
    <row r="169" spans="1:26" x14ac:dyDescent="0.25">
      <c r="A169" s="145"/>
      <c r="B169" s="143"/>
      <c r="C169" s="143"/>
      <c r="D169" s="143"/>
      <c r="E169" s="143"/>
      <c r="F169" s="143"/>
      <c r="G169" s="143"/>
      <c r="H169" s="143"/>
      <c r="I169" s="143"/>
      <c r="J169" s="143"/>
      <c r="K169" s="143"/>
      <c r="L169" s="143"/>
      <c r="M169" s="143"/>
      <c r="N169" s="143"/>
      <c r="O169" s="143"/>
      <c r="P169" s="143"/>
      <c r="Q169" s="143"/>
      <c r="R169" s="143"/>
      <c r="S169" s="143"/>
      <c r="T169" s="143"/>
      <c r="U169" s="143"/>
      <c r="V169" s="143"/>
      <c r="W169" s="143"/>
      <c r="X169" s="143"/>
      <c r="Y169" s="143"/>
      <c r="Z169" s="143"/>
    </row>
    <row r="170" spans="1:26" x14ac:dyDescent="0.25">
      <c r="A170" s="145"/>
      <c r="B170" s="143"/>
      <c r="C170" s="143"/>
      <c r="D170" s="143"/>
      <c r="E170" s="143"/>
      <c r="F170" s="143"/>
      <c r="G170" s="143"/>
      <c r="H170" s="143"/>
      <c r="I170" s="143"/>
      <c r="J170" s="143"/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  <c r="Y170" s="143"/>
      <c r="Z170" s="143"/>
    </row>
    <row r="171" spans="1:26" x14ac:dyDescent="0.25">
      <c r="A171" s="145"/>
      <c r="B171" s="143"/>
      <c r="C171" s="143"/>
      <c r="D171" s="143"/>
      <c r="E171" s="143"/>
      <c r="F171" s="143"/>
      <c r="G171" s="143"/>
      <c r="H171" s="143"/>
      <c r="I171" s="143"/>
      <c r="J171" s="143"/>
      <c r="K171" s="143"/>
      <c r="L171" s="143"/>
      <c r="M171" s="143"/>
      <c r="N171" s="143"/>
      <c r="O171" s="143"/>
      <c r="P171" s="143"/>
      <c r="Q171" s="143"/>
      <c r="R171" s="143"/>
      <c r="S171" s="143"/>
      <c r="T171" s="143"/>
      <c r="U171" s="143"/>
      <c r="V171" s="143"/>
      <c r="W171" s="143"/>
      <c r="X171" s="143"/>
      <c r="Y171" s="143"/>
      <c r="Z171" s="143"/>
    </row>
    <row r="172" spans="1:26" x14ac:dyDescent="0.25">
      <c r="A172" s="145"/>
      <c r="B172" s="143"/>
      <c r="C172" s="143"/>
      <c r="D172" s="143"/>
      <c r="E172" s="143"/>
      <c r="F172" s="143"/>
      <c r="G172" s="143"/>
      <c r="H172" s="143"/>
      <c r="I172" s="143"/>
      <c r="J172" s="143"/>
      <c r="K172" s="143"/>
      <c r="L172" s="143"/>
      <c r="M172" s="143"/>
      <c r="N172" s="143"/>
      <c r="O172" s="143"/>
      <c r="P172" s="143"/>
      <c r="Q172" s="143"/>
      <c r="R172" s="143"/>
      <c r="S172" s="143"/>
      <c r="T172" s="143"/>
      <c r="U172" s="143"/>
      <c r="V172" s="143"/>
      <c r="W172" s="143"/>
      <c r="X172" s="143"/>
      <c r="Y172" s="143"/>
      <c r="Z172" s="143"/>
    </row>
    <row r="173" spans="1:26" x14ac:dyDescent="0.25">
      <c r="A173" s="145"/>
      <c r="B173" s="143"/>
      <c r="C173" s="143"/>
      <c r="D173" s="143"/>
      <c r="E173" s="143"/>
      <c r="F173" s="143"/>
      <c r="G173" s="143"/>
      <c r="H173" s="143"/>
      <c r="I173" s="143"/>
      <c r="J173" s="143"/>
      <c r="K173" s="143"/>
      <c r="L173" s="143"/>
      <c r="M173" s="143"/>
      <c r="N173" s="143"/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  <c r="Y173" s="143"/>
      <c r="Z173" s="143"/>
    </row>
    <row r="174" spans="1:26" x14ac:dyDescent="0.25">
      <c r="A174" s="145"/>
      <c r="B174" s="143"/>
      <c r="C174" s="143"/>
      <c r="D174" s="143"/>
      <c r="E174" s="143"/>
      <c r="F174" s="143"/>
      <c r="G174" s="143"/>
      <c r="H174" s="143"/>
      <c r="I174" s="143"/>
      <c r="J174" s="143"/>
      <c r="K174" s="143"/>
      <c r="L174" s="143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43"/>
      <c r="Z174" s="143"/>
    </row>
    <row r="175" spans="1:26" x14ac:dyDescent="0.25">
      <c r="A175" s="145"/>
      <c r="B175" s="143"/>
      <c r="C175" s="143"/>
      <c r="D175" s="143"/>
      <c r="E175" s="143"/>
      <c r="F175" s="143"/>
      <c r="G175" s="143"/>
      <c r="H175" s="143"/>
      <c r="I175" s="143"/>
      <c r="J175" s="143"/>
      <c r="K175" s="143"/>
      <c r="L175" s="143"/>
      <c r="M175" s="143"/>
      <c r="N175" s="143"/>
      <c r="O175" s="143"/>
      <c r="P175" s="143"/>
      <c r="Q175" s="143"/>
      <c r="R175" s="143"/>
      <c r="S175" s="143"/>
      <c r="T175" s="143"/>
      <c r="U175" s="143"/>
      <c r="V175" s="143"/>
      <c r="W175" s="143"/>
      <c r="X175" s="143"/>
      <c r="Y175" s="143"/>
      <c r="Z175" s="143"/>
    </row>
    <row r="176" spans="1:26" x14ac:dyDescent="0.25">
      <c r="A176" s="145"/>
      <c r="B176" s="143"/>
      <c r="C176" s="143"/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  <c r="Y176" s="143"/>
      <c r="Z176" s="143"/>
    </row>
    <row r="177" spans="1:26" x14ac:dyDescent="0.25">
      <c r="A177" s="145"/>
      <c r="B177" s="143"/>
      <c r="C177" s="143"/>
      <c r="D177" s="143"/>
      <c r="E177" s="143"/>
      <c r="F177" s="143"/>
      <c r="G177" s="143"/>
      <c r="H177" s="143"/>
      <c r="I177" s="143"/>
      <c r="J177" s="143"/>
      <c r="K177" s="143"/>
      <c r="L177" s="143"/>
      <c r="M177" s="143"/>
      <c r="N177" s="143"/>
      <c r="O177" s="143"/>
      <c r="P177" s="143"/>
      <c r="Q177" s="143"/>
      <c r="R177" s="143"/>
      <c r="S177" s="143"/>
      <c r="T177" s="143"/>
      <c r="U177" s="143"/>
      <c r="V177" s="143"/>
      <c r="W177" s="143"/>
      <c r="X177" s="143"/>
      <c r="Y177" s="143"/>
      <c r="Z177" s="143"/>
    </row>
    <row r="178" spans="1:26" x14ac:dyDescent="0.25">
      <c r="A178" s="145"/>
      <c r="B178" s="143"/>
      <c r="C178" s="143"/>
      <c r="D178" s="143"/>
      <c r="E178" s="143"/>
      <c r="F178" s="143"/>
      <c r="G178" s="143"/>
      <c r="H178" s="143"/>
      <c r="I178" s="143"/>
      <c r="J178" s="143"/>
      <c r="K178" s="143"/>
      <c r="L178" s="143"/>
      <c r="M178" s="143"/>
      <c r="N178" s="143"/>
      <c r="O178" s="143"/>
      <c r="P178" s="143"/>
      <c r="Q178" s="143"/>
      <c r="R178" s="143"/>
      <c r="S178" s="143"/>
      <c r="T178" s="143"/>
      <c r="U178" s="143"/>
      <c r="V178" s="143"/>
      <c r="W178" s="143"/>
      <c r="X178" s="143"/>
      <c r="Y178" s="143"/>
      <c r="Z178" s="143"/>
    </row>
    <row r="179" spans="1:26" x14ac:dyDescent="0.25">
      <c r="A179" s="145"/>
      <c r="B179" s="143"/>
      <c r="C179" s="143"/>
      <c r="D179" s="143"/>
      <c r="E179" s="143"/>
      <c r="F179" s="143"/>
      <c r="G179" s="143"/>
      <c r="H179" s="143"/>
      <c r="I179" s="143"/>
      <c r="J179" s="143"/>
      <c r="K179" s="143"/>
      <c r="L179" s="143"/>
      <c r="M179" s="143"/>
      <c r="N179" s="143"/>
      <c r="O179" s="143"/>
      <c r="P179" s="143"/>
      <c r="Q179" s="143"/>
      <c r="R179" s="143"/>
      <c r="S179" s="143"/>
      <c r="T179" s="143"/>
      <c r="U179" s="143"/>
      <c r="V179" s="143"/>
      <c r="W179" s="143"/>
      <c r="X179" s="143"/>
      <c r="Y179" s="143"/>
      <c r="Z179" s="143"/>
    </row>
    <row r="180" spans="1:26" x14ac:dyDescent="0.25">
      <c r="A180" s="145"/>
      <c r="B180" s="143"/>
      <c r="C180" s="143"/>
      <c r="D180" s="143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3"/>
      <c r="Q180" s="143"/>
      <c r="R180" s="143"/>
      <c r="S180" s="143"/>
      <c r="T180" s="143"/>
      <c r="U180" s="143"/>
      <c r="V180" s="143"/>
      <c r="W180" s="143"/>
      <c r="X180" s="143"/>
      <c r="Y180" s="143"/>
      <c r="Z180" s="143"/>
    </row>
    <row r="181" spans="1:26" x14ac:dyDescent="0.25">
      <c r="A181" s="145"/>
      <c r="B181" s="143"/>
      <c r="C181" s="143"/>
      <c r="D181" s="143"/>
      <c r="E181" s="143"/>
      <c r="F181" s="143"/>
      <c r="G181" s="143"/>
      <c r="H181" s="143"/>
      <c r="I181" s="143"/>
      <c r="J181" s="143"/>
      <c r="K181" s="143"/>
      <c r="L181" s="143"/>
      <c r="M181" s="143"/>
      <c r="N181" s="143"/>
      <c r="O181" s="143"/>
      <c r="P181" s="143"/>
      <c r="Q181" s="143"/>
      <c r="R181" s="143"/>
      <c r="S181" s="143"/>
      <c r="T181" s="143"/>
      <c r="U181" s="143"/>
      <c r="V181" s="143"/>
      <c r="W181" s="143"/>
      <c r="X181" s="143"/>
      <c r="Y181" s="143"/>
      <c r="Z181" s="143"/>
    </row>
    <row r="182" spans="1:26" x14ac:dyDescent="0.25">
      <c r="A182" s="145"/>
      <c r="B182" s="143"/>
      <c r="C182" s="143"/>
      <c r="D182" s="143"/>
      <c r="E182" s="143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43"/>
      <c r="Z182" s="143"/>
    </row>
    <row r="183" spans="1:26" x14ac:dyDescent="0.25">
      <c r="A183" s="145"/>
      <c r="B183" s="143"/>
      <c r="C183" s="143"/>
      <c r="D183" s="143"/>
      <c r="E183" s="143"/>
      <c r="F183" s="143"/>
      <c r="G183" s="143"/>
      <c r="H183" s="143"/>
      <c r="I183" s="143"/>
      <c r="J183" s="143"/>
      <c r="K183" s="143"/>
      <c r="L183" s="143"/>
      <c r="M183" s="143"/>
      <c r="N183" s="143"/>
      <c r="O183" s="143"/>
      <c r="P183" s="143"/>
      <c r="Q183" s="143"/>
      <c r="R183" s="143"/>
      <c r="S183" s="143"/>
      <c r="T183" s="143"/>
      <c r="U183" s="143"/>
      <c r="V183" s="143"/>
      <c r="W183" s="143"/>
      <c r="X183" s="143"/>
      <c r="Y183" s="143"/>
      <c r="Z183" s="143"/>
    </row>
    <row r="184" spans="1:26" x14ac:dyDescent="0.25">
      <c r="A184" s="145"/>
      <c r="B184" s="143"/>
      <c r="C184" s="143"/>
      <c r="D184" s="143"/>
      <c r="E184" s="143"/>
      <c r="F184" s="143"/>
      <c r="G184" s="143"/>
      <c r="H184" s="143"/>
      <c r="I184" s="143"/>
      <c r="J184" s="143"/>
      <c r="K184" s="143"/>
      <c r="L184" s="143"/>
      <c r="M184" s="143"/>
      <c r="N184" s="143"/>
      <c r="O184" s="143"/>
      <c r="P184" s="143"/>
      <c r="Q184" s="143"/>
      <c r="R184" s="143"/>
      <c r="S184" s="143"/>
      <c r="T184" s="143"/>
      <c r="U184" s="143"/>
      <c r="V184" s="143"/>
      <c r="W184" s="143"/>
      <c r="X184" s="143"/>
      <c r="Y184" s="143"/>
      <c r="Z184" s="143"/>
    </row>
    <row r="185" spans="1:26" x14ac:dyDescent="0.25">
      <c r="A185" s="145"/>
      <c r="B185" s="143"/>
      <c r="C185" s="143"/>
      <c r="D185" s="143"/>
      <c r="E185" s="143"/>
      <c r="F185" s="143"/>
      <c r="G185" s="143"/>
      <c r="H185" s="143"/>
      <c r="I185" s="143"/>
      <c r="J185" s="143"/>
      <c r="K185" s="143"/>
      <c r="L185" s="143"/>
      <c r="M185" s="143"/>
      <c r="N185" s="143"/>
      <c r="O185" s="143"/>
      <c r="P185" s="143"/>
      <c r="Q185" s="143"/>
      <c r="R185" s="143"/>
      <c r="S185" s="143"/>
      <c r="T185" s="143"/>
      <c r="U185" s="143"/>
      <c r="V185" s="143"/>
      <c r="W185" s="143"/>
      <c r="X185" s="143"/>
      <c r="Y185" s="143"/>
      <c r="Z185" s="143"/>
    </row>
    <row r="186" spans="1:26" x14ac:dyDescent="0.25">
      <c r="A186" s="145"/>
      <c r="B186" s="143"/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  <c r="Z186" s="143"/>
    </row>
    <row r="187" spans="1:26" x14ac:dyDescent="0.25">
      <c r="A187" s="145"/>
      <c r="B187" s="143"/>
      <c r="C187" s="143"/>
      <c r="D187" s="143"/>
      <c r="E187" s="143"/>
      <c r="F187" s="143"/>
      <c r="G187" s="143"/>
      <c r="H187" s="143"/>
      <c r="I187" s="143"/>
      <c r="J187" s="143"/>
      <c r="K187" s="143"/>
      <c r="L187" s="143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43"/>
      <c r="Y187" s="143"/>
      <c r="Z187" s="143"/>
    </row>
    <row r="188" spans="1:26" x14ac:dyDescent="0.25">
      <c r="A188" s="145"/>
      <c r="B188" s="143"/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  <c r="Z188" s="143"/>
    </row>
    <row r="189" spans="1:26" x14ac:dyDescent="0.25">
      <c r="A189" s="145"/>
      <c r="B189" s="143"/>
      <c r="C189" s="143"/>
      <c r="D189" s="143"/>
      <c r="E189" s="143"/>
      <c r="F189" s="143"/>
      <c r="G189" s="143"/>
      <c r="H189" s="143"/>
      <c r="I189" s="143"/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43"/>
      <c r="Y189" s="143"/>
      <c r="Z189" s="143"/>
    </row>
    <row r="190" spans="1:26" x14ac:dyDescent="0.25">
      <c r="A190" s="145"/>
      <c r="B190" s="143"/>
      <c r="C190" s="143"/>
      <c r="D190" s="143"/>
      <c r="E190" s="143"/>
      <c r="F190" s="143"/>
      <c r="G190" s="143"/>
      <c r="H190" s="143"/>
      <c r="I190" s="143"/>
      <c r="J190" s="143"/>
      <c r="K190" s="143"/>
      <c r="L190" s="143"/>
      <c r="M190" s="143"/>
      <c r="N190" s="143"/>
      <c r="O190" s="143"/>
      <c r="P190" s="143"/>
      <c r="Q190" s="143"/>
      <c r="R190" s="143"/>
      <c r="S190" s="143"/>
      <c r="T190" s="143"/>
      <c r="U190" s="143"/>
      <c r="V190" s="143"/>
      <c r="W190" s="143"/>
      <c r="X190" s="143"/>
      <c r="Y190" s="143"/>
      <c r="Z190" s="143"/>
    </row>
    <row r="191" spans="1:26" x14ac:dyDescent="0.25">
      <c r="A191" s="145"/>
      <c r="B191" s="143"/>
      <c r="C191" s="143"/>
      <c r="D191" s="143"/>
      <c r="E191" s="143"/>
      <c r="F191" s="143"/>
      <c r="G191" s="143"/>
      <c r="H191" s="143"/>
      <c r="I191" s="143"/>
      <c r="J191" s="143"/>
      <c r="K191" s="143"/>
      <c r="L191" s="143"/>
      <c r="M191" s="143"/>
      <c r="N191" s="143"/>
      <c r="O191" s="143"/>
      <c r="P191" s="143"/>
      <c r="Q191" s="143"/>
      <c r="R191" s="143"/>
      <c r="S191" s="143"/>
      <c r="T191" s="143"/>
      <c r="U191" s="143"/>
      <c r="V191" s="143"/>
      <c r="W191" s="143"/>
      <c r="X191" s="143"/>
      <c r="Y191" s="143"/>
      <c r="Z191" s="143"/>
    </row>
    <row r="192" spans="1:26" x14ac:dyDescent="0.25">
      <c r="A192" s="145"/>
      <c r="B192" s="143"/>
      <c r="C192" s="143"/>
      <c r="D192" s="143"/>
      <c r="E192" s="143"/>
      <c r="F192" s="143"/>
      <c r="G192" s="143"/>
      <c r="H192" s="143"/>
      <c r="I192" s="143"/>
      <c r="J192" s="143"/>
      <c r="K192" s="143"/>
      <c r="L192" s="143"/>
      <c r="M192" s="143"/>
      <c r="N192" s="143"/>
      <c r="O192" s="143"/>
      <c r="P192" s="143"/>
      <c r="Q192" s="143"/>
      <c r="R192" s="143"/>
      <c r="S192" s="143"/>
      <c r="T192" s="143"/>
      <c r="U192" s="143"/>
      <c r="V192" s="143"/>
      <c r="W192" s="143"/>
      <c r="X192" s="143"/>
      <c r="Y192" s="143"/>
      <c r="Z192" s="143"/>
    </row>
    <row r="193" spans="1:26" x14ac:dyDescent="0.25">
      <c r="A193" s="145"/>
      <c r="B193" s="143"/>
      <c r="C193" s="143"/>
      <c r="D193" s="143"/>
      <c r="E193" s="143"/>
      <c r="F193" s="143"/>
      <c r="G193" s="143"/>
      <c r="H193" s="143"/>
      <c r="I193" s="143"/>
      <c r="J193" s="143"/>
      <c r="K193" s="143"/>
      <c r="L193" s="143"/>
      <c r="M193" s="143"/>
      <c r="N193" s="143"/>
      <c r="O193" s="143"/>
      <c r="P193" s="143"/>
      <c r="Q193" s="143"/>
      <c r="R193" s="143"/>
      <c r="S193" s="143"/>
      <c r="T193" s="143"/>
      <c r="U193" s="143"/>
      <c r="V193" s="143"/>
      <c r="W193" s="143"/>
      <c r="X193" s="143"/>
      <c r="Y193" s="143"/>
      <c r="Z193" s="143"/>
    </row>
    <row r="194" spans="1:26" x14ac:dyDescent="0.25">
      <c r="A194" s="145"/>
      <c r="B194" s="143"/>
      <c r="C194" s="143"/>
      <c r="D194" s="143"/>
      <c r="E194" s="143"/>
      <c r="F194" s="143"/>
      <c r="G194" s="143"/>
      <c r="H194" s="143"/>
      <c r="I194" s="143"/>
      <c r="J194" s="143"/>
      <c r="K194" s="143"/>
      <c r="L194" s="143"/>
      <c r="M194" s="143"/>
      <c r="N194" s="143"/>
      <c r="O194" s="143"/>
      <c r="P194" s="143"/>
      <c r="Q194" s="143"/>
      <c r="R194" s="143"/>
      <c r="S194" s="143"/>
      <c r="T194" s="143"/>
      <c r="U194" s="143"/>
      <c r="V194" s="143"/>
      <c r="W194" s="143"/>
      <c r="X194" s="143"/>
      <c r="Y194" s="143"/>
      <c r="Z194" s="143"/>
    </row>
    <row r="195" spans="1:26" x14ac:dyDescent="0.25">
      <c r="A195" s="145"/>
      <c r="B195" s="143"/>
      <c r="C195" s="143"/>
      <c r="D195" s="143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V195" s="143"/>
      <c r="W195" s="143"/>
      <c r="X195" s="143"/>
      <c r="Y195" s="143"/>
      <c r="Z195" s="143"/>
    </row>
    <row r="196" spans="1:26" x14ac:dyDescent="0.25">
      <c r="A196" s="145"/>
      <c r="B196" s="143"/>
      <c r="C196" s="143"/>
      <c r="D196" s="143"/>
      <c r="E196" s="143"/>
      <c r="F196" s="143"/>
      <c r="G196" s="143"/>
      <c r="H196" s="143"/>
      <c r="I196" s="143"/>
      <c r="J196" s="143"/>
      <c r="K196" s="143"/>
      <c r="L196" s="143"/>
      <c r="M196" s="143"/>
      <c r="N196" s="143"/>
      <c r="O196" s="143"/>
      <c r="P196" s="143"/>
      <c r="Q196" s="143"/>
      <c r="R196" s="143"/>
      <c r="S196" s="143"/>
      <c r="T196" s="143"/>
      <c r="U196" s="143"/>
      <c r="V196" s="143"/>
      <c r="W196" s="143"/>
      <c r="X196" s="143"/>
      <c r="Y196" s="143"/>
      <c r="Z196" s="143"/>
    </row>
    <row r="197" spans="1:26" x14ac:dyDescent="0.25">
      <c r="A197" s="145"/>
      <c r="B197" s="143"/>
      <c r="C197" s="143"/>
      <c r="D197" s="143"/>
      <c r="E197" s="143"/>
      <c r="F197" s="143"/>
      <c r="G197" s="143"/>
      <c r="H197" s="143"/>
      <c r="I197" s="143"/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  <c r="V197" s="143"/>
      <c r="W197" s="143"/>
      <c r="X197" s="143"/>
      <c r="Y197" s="143"/>
      <c r="Z197" s="143"/>
    </row>
    <row r="198" spans="1:26" x14ac:dyDescent="0.25">
      <c r="A198" s="145"/>
      <c r="B198" s="143"/>
      <c r="C198" s="143"/>
      <c r="D198" s="143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43"/>
      <c r="Y198" s="143"/>
      <c r="Z198" s="143"/>
    </row>
    <row r="199" spans="1:26" x14ac:dyDescent="0.25">
      <c r="A199" s="145"/>
      <c r="B199" s="143"/>
      <c r="C199" s="143"/>
      <c r="D199" s="143"/>
      <c r="E199" s="143"/>
      <c r="F199" s="143"/>
      <c r="G199" s="143"/>
      <c r="H199" s="143"/>
      <c r="I199" s="143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  <c r="V199" s="143"/>
      <c r="W199" s="143"/>
      <c r="X199" s="143"/>
      <c r="Y199" s="143"/>
      <c r="Z199" s="143"/>
    </row>
    <row r="200" spans="1:26" x14ac:dyDescent="0.25">
      <c r="A200" s="145"/>
      <c r="B200" s="143"/>
      <c r="C200" s="143"/>
      <c r="D200" s="143"/>
      <c r="E200" s="143"/>
      <c r="F200" s="143"/>
      <c r="G200" s="14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3"/>
      <c r="S200" s="143"/>
      <c r="T200" s="143"/>
      <c r="U200" s="143"/>
      <c r="V200" s="143"/>
      <c r="W200" s="143"/>
      <c r="X200" s="143"/>
      <c r="Y200" s="143"/>
      <c r="Z200" s="143"/>
    </row>
    <row r="201" spans="1:26" x14ac:dyDescent="0.25">
      <c r="A201" s="145"/>
      <c r="B201" s="143"/>
      <c r="C201" s="143"/>
      <c r="D201" s="143"/>
      <c r="E201" s="143"/>
      <c r="F201" s="143"/>
      <c r="G201" s="143"/>
      <c r="H201" s="143"/>
      <c r="I201" s="143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  <c r="V201" s="143"/>
      <c r="W201" s="143"/>
      <c r="X201" s="143"/>
      <c r="Y201" s="143"/>
      <c r="Z201" s="143"/>
    </row>
    <row r="202" spans="1:26" x14ac:dyDescent="0.25">
      <c r="A202" s="145"/>
      <c r="B202" s="143"/>
      <c r="C202" s="143"/>
      <c r="D202" s="143"/>
      <c r="E202" s="143"/>
      <c r="F202" s="143"/>
      <c r="G202" s="143"/>
      <c r="H202" s="143"/>
      <c r="I202" s="143"/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  <c r="V202" s="143"/>
      <c r="W202" s="143"/>
      <c r="X202" s="143"/>
      <c r="Y202" s="143"/>
      <c r="Z202" s="143"/>
    </row>
    <row r="203" spans="1:26" x14ac:dyDescent="0.25">
      <c r="A203" s="145"/>
      <c r="B203" s="143"/>
      <c r="C203" s="143"/>
      <c r="D203" s="143"/>
      <c r="E203" s="143"/>
      <c r="F203" s="143"/>
      <c r="G203" s="143"/>
      <c r="H203" s="143"/>
      <c r="I203" s="143"/>
      <c r="J203" s="143"/>
      <c r="K203" s="143"/>
      <c r="L203" s="143"/>
      <c r="M203" s="143"/>
      <c r="N203" s="143"/>
      <c r="O203" s="143"/>
      <c r="P203" s="143"/>
      <c r="Q203" s="143"/>
      <c r="R203" s="143"/>
      <c r="S203" s="143"/>
      <c r="T203" s="143"/>
      <c r="U203" s="143"/>
      <c r="V203" s="143"/>
      <c r="W203" s="143"/>
      <c r="X203" s="143"/>
      <c r="Y203" s="143"/>
      <c r="Z203" s="143"/>
    </row>
    <row r="204" spans="1:26" x14ac:dyDescent="0.25">
      <c r="A204" s="145"/>
      <c r="B204" s="143"/>
      <c r="C204" s="143"/>
      <c r="D204" s="143"/>
      <c r="E204" s="143"/>
      <c r="F204" s="143"/>
      <c r="G204" s="143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  <c r="V204" s="143"/>
      <c r="W204" s="143"/>
      <c r="X204" s="143"/>
      <c r="Y204" s="143"/>
      <c r="Z204" s="143"/>
    </row>
    <row r="205" spans="1:26" x14ac:dyDescent="0.25">
      <c r="A205" s="145"/>
      <c r="B205" s="143"/>
      <c r="C205" s="143"/>
      <c r="D205" s="143"/>
      <c r="E205" s="143"/>
      <c r="F205" s="143"/>
      <c r="G205" s="143"/>
      <c r="H205" s="143"/>
      <c r="I205" s="143"/>
      <c r="J205" s="143"/>
      <c r="K205" s="143"/>
      <c r="L205" s="143"/>
      <c r="M205" s="143"/>
      <c r="N205" s="143"/>
      <c r="O205" s="143"/>
      <c r="P205" s="143"/>
      <c r="Q205" s="143"/>
      <c r="R205" s="143"/>
      <c r="S205" s="143"/>
      <c r="T205" s="143"/>
      <c r="U205" s="143"/>
      <c r="V205" s="143"/>
      <c r="W205" s="143"/>
      <c r="X205" s="143"/>
      <c r="Y205" s="143"/>
      <c r="Z205" s="143"/>
    </row>
    <row r="206" spans="1:26" x14ac:dyDescent="0.25">
      <c r="A206" s="145"/>
      <c r="B206" s="143"/>
      <c r="C206" s="143"/>
      <c r="D206" s="143"/>
      <c r="E206" s="143"/>
      <c r="F206" s="143"/>
      <c r="G206" s="143"/>
      <c r="H206" s="143"/>
      <c r="I206" s="143"/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43"/>
      <c r="Y206" s="143"/>
      <c r="Z206" s="143"/>
    </row>
    <row r="207" spans="1:26" x14ac:dyDescent="0.25">
      <c r="A207" s="145"/>
      <c r="B207" s="143"/>
      <c r="C207" s="143"/>
      <c r="D207" s="143"/>
      <c r="E207" s="143"/>
      <c r="F207" s="143"/>
      <c r="G207" s="143"/>
      <c r="H207" s="143"/>
      <c r="I207" s="143"/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143"/>
      <c r="X207" s="143"/>
      <c r="Y207" s="143"/>
      <c r="Z207" s="143"/>
    </row>
    <row r="208" spans="1:26" x14ac:dyDescent="0.25">
      <c r="A208" s="145"/>
      <c r="B208" s="143"/>
      <c r="C208" s="143"/>
      <c r="D208" s="143"/>
      <c r="E208" s="143"/>
      <c r="F208" s="143"/>
      <c r="G208" s="143"/>
      <c r="H208" s="143"/>
      <c r="I208" s="143"/>
      <c r="J208" s="143"/>
      <c r="K208" s="143"/>
      <c r="L208" s="143"/>
      <c r="M208" s="143"/>
      <c r="N208" s="143"/>
      <c r="O208" s="143"/>
      <c r="P208" s="143"/>
      <c r="Q208" s="143"/>
      <c r="R208" s="143"/>
      <c r="S208" s="143"/>
      <c r="T208" s="143"/>
      <c r="U208" s="143"/>
      <c r="V208" s="143"/>
      <c r="W208" s="143"/>
      <c r="X208" s="143"/>
      <c r="Y208" s="143"/>
      <c r="Z208" s="143"/>
    </row>
    <row r="209" spans="1:26" x14ac:dyDescent="0.25">
      <c r="A209" s="145"/>
      <c r="B209" s="143"/>
      <c r="C209" s="143"/>
      <c r="D209" s="143"/>
      <c r="E209" s="143"/>
      <c r="F209" s="143"/>
      <c r="G209" s="14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3"/>
      <c r="R209" s="143"/>
      <c r="S209" s="143"/>
      <c r="T209" s="143"/>
      <c r="U209" s="143"/>
      <c r="V209" s="143"/>
      <c r="W209" s="143"/>
      <c r="X209" s="143"/>
      <c r="Y209" s="143"/>
      <c r="Z209" s="143"/>
    </row>
    <row r="210" spans="1:26" x14ac:dyDescent="0.25">
      <c r="A210" s="145"/>
      <c r="B210" s="143"/>
      <c r="C210" s="143"/>
      <c r="D210" s="143"/>
      <c r="E210" s="143"/>
      <c r="F210" s="143"/>
      <c r="G210" s="143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  <c r="Y210" s="143"/>
      <c r="Z210" s="143"/>
    </row>
    <row r="211" spans="1:26" x14ac:dyDescent="0.25">
      <c r="A211" s="145"/>
      <c r="B211" s="143"/>
      <c r="C211" s="143"/>
      <c r="D211" s="143"/>
      <c r="E211" s="143"/>
      <c r="F211" s="143"/>
      <c r="G211" s="143"/>
      <c r="H211" s="143"/>
      <c r="I211" s="143"/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43"/>
      <c r="Y211" s="143"/>
      <c r="Z211" s="143"/>
    </row>
    <row r="212" spans="1:26" x14ac:dyDescent="0.25">
      <c r="A212" s="145"/>
      <c r="B212" s="143"/>
      <c r="C212" s="143"/>
      <c r="D212" s="143"/>
      <c r="E212" s="143"/>
      <c r="F212" s="143"/>
      <c r="G212" s="143"/>
      <c r="H212" s="143"/>
      <c r="I212" s="143"/>
      <c r="J212" s="143"/>
      <c r="K212" s="143"/>
      <c r="L212" s="143"/>
      <c r="M212" s="143"/>
      <c r="N212" s="143"/>
      <c r="O212" s="143"/>
      <c r="P212" s="143"/>
      <c r="Q212" s="143"/>
      <c r="R212" s="143"/>
      <c r="S212" s="143"/>
      <c r="T212" s="143"/>
      <c r="U212" s="143"/>
      <c r="V212" s="143"/>
      <c r="W212" s="143"/>
      <c r="X212" s="143"/>
      <c r="Y212" s="143"/>
      <c r="Z212" s="143"/>
    </row>
    <row r="213" spans="1:26" x14ac:dyDescent="0.25">
      <c r="A213" s="145"/>
      <c r="B213" s="143"/>
      <c r="C213" s="143"/>
      <c r="D213" s="143"/>
      <c r="E213" s="143"/>
      <c r="F213" s="143"/>
      <c r="G213" s="143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43"/>
      <c r="Y213" s="143"/>
      <c r="Z213" s="143"/>
    </row>
    <row r="214" spans="1:26" x14ac:dyDescent="0.25">
      <c r="A214" s="145"/>
      <c r="B214" s="143"/>
      <c r="C214" s="143"/>
      <c r="D214" s="143"/>
      <c r="E214" s="143"/>
      <c r="F214" s="143"/>
      <c r="G214" s="143"/>
      <c r="H214" s="143"/>
      <c r="I214" s="143"/>
      <c r="J214" s="143"/>
      <c r="K214" s="143"/>
      <c r="L214" s="143"/>
      <c r="M214" s="143"/>
      <c r="N214" s="143"/>
      <c r="O214" s="143"/>
      <c r="P214" s="143"/>
      <c r="Q214" s="143"/>
      <c r="R214" s="143"/>
      <c r="S214" s="143"/>
      <c r="T214" s="143"/>
      <c r="U214" s="143"/>
      <c r="V214" s="143"/>
      <c r="W214" s="143"/>
      <c r="X214" s="143"/>
      <c r="Y214" s="143"/>
      <c r="Z214" s="143"/>
    </row>
    <row r="215" spans="1:26" x14ac:dyDescent="0.25">
      <c r="A215" s="145"/>
      <c r="B215" s="143"/>
      <c r="C215" s="143"/>
      <c r="D215" s="143"/>
      <c r="E215" s="143"/>
      <c r="F215" s="143"/>
      <c r="G215" s="143"/>
      <c r="H215" s="143"/>
      <c r="I215" s="143"/>
      <c r="J215" s="143"/>
      <c r="K215" s="143"/>
      <c r="L215" s="143"/>
      <c r="M215" s="143"/>
      <c r="N215" s="143"/>
      <c r="O215" s="143"/>
      <c r="P215" s="143"/>
      <c r="Q215" s="143"/>
      <c r="R215" s="143"/>
      <c r="S215" s="143"/>
      <c r="T215" s="143"/>
      <c r="U215" s="143"/>
      <c r="V215" s="143"/>
      <c r="W215" s="143"/>
      <c r="X215" s="143"/>
      <c r="Y215" s="143"/>
      <c r="Z215" s="143"/>
    </row>
    <row r="216" spans="1:26" x14ac:dyDescent="0.25">
      <c r="A216" s="145"/>
      <c r="B216" s="143"/>
      <c r="C216" s="143"/>
      <c r="D216" s="143"/>
      <c r="E216" s="143"/>
      <c r="F216" s="143"/>
      <c r="G216" s="143"/>
      <c r="H216" s="143"/>
      <c r="I216" s="143"/>
      <c r="J216" s="143"/>
      <c r="K216" s="143"/>
      <c r="L216" s="143"/>
      <c r="M216" s="143"/>
      <c r="N216" s="143"/>
      <c r="O216" s="143"/>
      <c r="P216" s="143"/>
      <c r="Q216" s="143"/>
      <c r="R216" s="143"/>
      <c r="S216" s="143"/>
      <c r="T216" s="143"/>
      <c r="U216" s="143"/>
      <c r="V216" s="143"/>
      <c r="W216" s="143"/>
      <c r="X216" s="143"/>
      <c r="Y216" s="143"/>
      <c r="Z216" s="143"/>
    </row>
    <row r="217" spans="1:26" x14ac:dyDescent="0.25">
      <c r="A217" s="145"/>
      <c r="B217" s="143"/>
      <c r="C217" s="143"/>
      <c r="D217" s="143"/>
      <c r="E217" s="143"/>
      <c r="F217" s="143"/>
      <c r="G217" s="143"/>
      <c r="H217" s="143"/>
      <c r="I217" s="143"/>
      <c r="J217" s="143"/>
      <c r="K217" s="143"/>
      <c r="L217" s="143"/>
      <c r="M217" s="143"/>
      <c r="N217" s="143"/>
      <c r="O217" s="143"/>
      <c r="P217" s="143"/>
      <c r="Q217" s="143"/>
      <c r="R217" s="143"/>
      <c r="S217" s="143"/>
      <c r="T217" s="143"/>
      <c r="U217" s="143"/>
      <c r="V217" s="143"/>
      <c r="W217" s="143"/>
      <c r="X217" s="143"/>
      <c r="Y217" s="143"/>
      <c r="Z217" s="143"/>
    </row>
    <row r="218" spans="1:26" x14ac:dyDescent="0.25">
      <c r="A218" s="145"/>
      <c r="B218" s="143"/>
      <c r="C218" s="143"/>
      <c r="D218" s="143"/>
      <c r="E218" s="143"/>
      <c r="F218" s="143"/>
      <c r="G218" s="143"/>
      <c r="H218" s="143"/>
      <c r="I218" s="143"/>
      <c r="J218" s="143"/>
      <c r="K218" s="143"/>
      <c r="L218" s="143"/>
      <c r="M218" s="143"/>
      <c r="N218" s="143"/>
      <c r="O218" s="143"/>
      <c r="P218" s="143"/>
      <c r="Q218" s="143"/>
      <c r="R218" s="143"/>
      <c r="S218" s="143"/>
      <c r="T218" s="143"/>
      <c r="U218" s="143"/>
      <c r="V218" s="143"/>
      <c r="W218" s="143"/>
      <c r="X218" s="143"/>
      <c r="Y218" s="143"/>
      <c r="Z218" s="143"/>
    </row>
    <row r="219" spans="1:26" x14ac:dyDescent="0.25">
      <c r="A219" s="145"/>
      <c r="B219" s="143"/>
      <c r="C219" s="143"/>
      <c r="D219" s="143"/>
      <c r="E219" s="143"/>
      <c r="F219" s="143"/>
      <c r="G219" s="143"/>
      <c r="H219" s="143"/>
      <c r="I219" s="143"/>
      <c r="J219" s="143"/>
      <c r="K219" s="143"/>
      <c r="L219" s="143"/>
      <c r="M219" s="143"/>
      <c r="N219" s="143"/>
      <c r="O219" s="143"/>
      <c r="P219" s="143"/>
      <c r="Q219" s="143"/>
      <c r="R219" s="143"/>
      <c r="S219" s="143"/>
      <c r="T219" s="143"/>
      <c r="U219" s="143"/>
      <c r="V219" s="143"/>
      <c r="W219" s="143"/>
      <c r="X219" s="143"/>
      <c r="Y219" s="143"/>
      <c r="Z219" s="143"/>
    </row>
    <row r="220" spans="1:26" x14ac:dyDescent="0.25">
      <c r="A220" s="145"/>
      <c r="B220" s="143"/>
      <c r="C220" s="143"/>
      <c r="D220" s="143"/>
      <c r="E220" s="143"/>
      <c r="F220" s="143"/>
      <c r="G220" s="143"/>
      <c r="H220" s="143"/>
      <c r="I220" s="143"/>
      <c r="J220" s="143"/>
      <c r="K220" s="143"/>
      <c r="L220" s="143"/>
      <c r="M220" s="143"/>
      <c r="N220" s="143"/>
      <c r="O220" s="143"/>
      <c r="P220" s="143"/>
      <c r="Q220" s="143"/>
      <c r="R220" s="143"/>
      <c r="S220" s="143"/>
      <c r="T220" s="143"/>
      <c r="U220" s="143"/>
      <c r="V220" s="143"/>
      <c r="W220" s="143"/>
      <c r="X220" s="143"/>
      <c r="Y220" s="143"/>
      <c r="Z220" s="143"/>
    </row>
    <row r="221" spans="1:26" x14ac:dyDescent="0.25">
      <c r="A221" s="145"/>
      <c r="B221" s="143"/>
      <c r="C221" s="143"/>
      <c r="D221" s="143"/>
      <c r="E221" s="143"/>
      <c r="F221" s="143"/>
      <c r="G221" s="143"/>
      <c r="H221" s="143"/>
      <c r="I221" s="143"/>
      <c r="J221" s="143"/>
      <c r="K221" s="143"/>
      <c r="L221" s="143"/>
      <c r="M221" s="143"/>
      <c r="N221" s="143"/>
      <c r="O221" s="143"/>
      <c r="P221" s="143"/>
      <c r="Q221" s="143"/>
      <c r="R221" s="143"/>
      <c r="S221" s="143"/>
      <c r="T221" s="143"/>
      <c r="U221" s="143"/>
      <c r="V221" s="143"/>
      <c r="W221" s="143"/>
      <c r="X221" s="143"/>
      <c r="Y221" s="143"/>
      <c r="Z221" s="143"/>
    </row>
    <row r="222" spans="1:26" x14ac:dyDescent="0.25">
      <c r="A222" s="145"/>
      <c r="B222" s="143"/>
      <c r="C222" s="143"/>
      <c r="D222" s="143"/>
      <c r="E222" s="143"/>
      <c r="F222" s="143"/>
      <c r="G222" s="143"/>
      <c r="H222" s="143"/>
      <c r="I222" s="143"/>
      <c r="J222" s="143"/>
      <c r="K222" s="143"/>
      <c r="L222" s="143"/>
      <c r="M222" s="143"/>
      <c r="N222" s="143"/>
      <c r="O222" s="143"/>
      <c r="P222" s="143"/>
      <c r="Q222" s="143"/>
      <c r="R222" s="143"/>
      <c r="S222" s="143"/>
      <c r="T222" s="143"/>
      <c r="U222" s="143"/>
      <c r="V222" s="143"/>
      <c r="W222" s="143"/>
      <c r="X222" s="143"/>
      <c r="Y222" s="143"/>
      <c r="Z222" s="143"/>
    </row>
    <row r="223" spans="1:26" x14ac:dyDescent="0.25">
      <c r="A223" s="145"/>
      <c r="B223" s="143"/>
      <c r="C223" s="143"/>
      <c r="D223" s="143"/>
      <c r="E223" s="143"/>
      <c r="F223" s="143"/>
      <c r="G223" s="143"/>
      <c r="H223" s="143"/>
      <c r="I223" s="143"/>
      <c r="J223" s="143"/>
      <c r="K223" s="143"/>
      <c r="L223" s="143"/>
      <c r="M223" s="143"/>
      <c r="N223" s="143"/>
      <c r="O223" s="143"/>
      <c r="P223" s="143"/>
      <c r="Q223" s="143"/>
      <c r="R223" s="143"/>
      <c r="S223" s="143"/>
      <c r="T223" s="143"/>
      <c r="U223" s="143"/>
      <c r="V223" s="143"/>
      <c r="W223" s="143"/>
      <c r="X223" s="143"/>
      <c r="Y223" s="143"/>
      <c r="Z223" s="143"/>
    </row>
    <row r="224" spans="1:26" x14ac:dyDescent="0.25">
      <c r="A224" s="145"/>
      <c r="B224" s="143"/>
      <c r="C224" s="143"/>
      <c r="D224" s="143"/>
      <c r="E224" s="143"/>
      <c r="F224" s="143"/>
      <c r="G224" s="143"/>
      <c r="H224" s="143"/>
      <c r="I224" s="143"/>
      <c r="J224" s="143"/>
      <c r="K224" s="143"/>
      <c r="L224" s="143"/>
      <c r="M224" s="143"/>
      <c r="N224" s="143"/>
      <c r="O224" s="143"/>
      <c r="P224" s="143"/>
      <c r="Q224" s="143"/>
      <c r="R224" s="143"/>
      <c r="S224" s="143"/>
      <c r="T224" s="143"/>
      <c r="U224" s="143"/>
      <c r="V224" s="143"/>
      <c r="W224" s="143"/>
      <c r="X224" s="143"/>
      <c r="Y224" s="143"/>
      <c r="Z224" s="143"/>
    </row>
    <row r="225" spans="1:26" x14ac:dyDescent="0.25">
      <c r="A225" s="145"/>
      <c r="B225" s="143"/>
      <c r="C225" s="143"/>
      <c r="D225" s="143"/>
      <c r="E225" s="143"/>
      <c r="F225" s="143"/>
      <c r="G225" s="143"/>
      <c r="H225" s="143"/>
      <c r="I225" s="143"/>
      <c r="J225" s="143"/>
      <c r="K225" s="143"/>
      <c r="L225" s="143"/>
      <c r="M225" s="143"/>
      <c r="N225" s="143"/>
      <c r="O225" s="143"/>
      <c r="P225" s="143"/>
      <c r="Q225" s="143"/>
      <c r="R225" s="143"/>
      <c r="S225" s="143"/>
      <c r="T225" s="143"/>
      <c r="U225" s="143"/>
      <c r="V225" s="143"/>
      <c r="W225" s="143"/>
      <c r="X225" s="143"/>
      <c r="Y225" s="143"/>
      <c r="Z225" s="143"/>
    </row>
    <row r="226" spans="1:26" x14ac:dyDescent="0.25">
      <c r="A226" s="145"/>
      <c r="B226" s="143"/>
      <c r="C226" s="143"/>
      <c r="D226" s="143"/>
      <c r="E226" s="143"/>
      <c r="F226" s="143"/>
      <c r="G226" s="143"/>
      <c r="H226" s="143"/>
      <c r="I226" s="143"/>
      <c r="J226" s="143"/>
      <c r="K226" s="143"/>
      <c r="L226" s="143"/>
      <c r="M226" s="143"/>
      <c r="N226" s="143"/>
      <c r="O226" s="143"/>
      <c r="P226" s="143"/>
      <c r="Q226" s="143"/>
      <c r="R226" s="143"/>
      <c r="S226" s="143"/>
      <c r="T226" s="143"/>
      <c r="U226" s="143"/>
      <c r="V226" s="143"/>
      <c r="W226" s="143"/>
      <c r="X226" s="143"/>
      <c r="Y226" s="143"/>
      <c r="Z226" s="143"/>
    </row>
    <row r="227" spans="1:26" x14ac:dyDescent="0.25">
      <c r="A227" s="145"/>
      <c r="B227" s="143"/>
      <c r="C227" s="143"/>
      <c r="D227" s="143"/>
      <c r="E227" s="143"/>
      <c r="F227" s="143"/>
      <c r="G227" s="143"/>
      <c r="H227" s="143"/>
      <c r="I227" s="143"/>
      <c r="J227" s="143"/>
      <c r="K227" s="143"/>
      <c r="L227" s="143"/>
      <c r="M227" s="143"/>
      <c r="N227" s="143"/>
      <c r="O227" s="143"/>
      <c r="P227" s="143"/>
      <c r="Q227" s="143"/>
      <c r="R227" s="143"/>
      <c r="S227" s="143"/>
      <c r="T227" s="143"/>
      <c r="U227" s="143"/>
      <c r="V227" s="143"/>
      <c r="W227" s="143"/>
      <c r="X227" s="143"/>
      <c r="Y227" s="143"/>
      <c r="Z227" s="143"/>
    </row>
    <row r="228" spans="1:26" x14ac:dyDescent="0.25">
      <c r="A228" s="145"/>
      <c r="B228" s="143"/>
      <c r="C228" s="143"/>
      <c r="D228" s="143"/>
      <c r="E228" s="143"/>
      <c r="F228" s="143"/>
      <c r="G228" s="143"/>
      <c r="H228" s="143"/>
      <c r="I228" s="143"/>
      <c r="J228" s="143"/>
      <c r="K228" s="143"/>
      <c r="L228" s="143"/>
      <c r="M228" s="143"/>
      <c r="N228" s="143"/>
      <c r="O228" s="143"/>
      <c r="P228" s="143"/>
      <c r="Q228" s="143"/>
      <c r="R228" s="143"/>
      <c r="S228" s="143"/>
      <c r="T228" s="143"/>
      <c r="U228" s="143"/>
      <c r="V228" s="143"/>
      <c r="W228" s="143"/>
      <c r="X228" s="143"/>
      <c r="Y228" s="143"/>
      <c r="Z228" s="143"/>
    </row>
    <row r="229" spans="1:26" x14ac:dyDescent="0.25">
      <c r="A229" s="145"/>
      <c r="B229" s="143"/>
      <c r="C229" s="143"/>
      <c r="D229" s="143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  <c r="Y229" s="143"/>
      <c r="Z229" s="143"/>
    </row>
    <row r="230" spans="1:26" x14ac:dyDescent="0.25">
      <c r="A230" s="145"/>
      <c r="B230" s="143"/>
      <c r="C230" s="143"/>
      <c r="D230" s="143"/>
      <c r="E230" s="143"/>
      <c r="F230" s="143"/>
      <c r="G230" s="143"/>
      <c r="H230" s="143"/>
      <c r="I230" s="143"/>
      <c r="J230" s="143"/>
      <c r="K230" s="143"/>
      <c r="L230" s="143"/>
      <c r="M230" s="143"/>
      <c r="N230" s="143"/>
      <c r="O230" s="143"/>
      <c r="P230" s="143"/>
      <c r="Q230" s="143"/>
      <c r="R230" s="143"/>
      <c r="S230" s="143"/>
      <c r="T230" s="143"/>
      <c r="U230" s="143"/>
      <c r="V230" s="143"/>
      <c r="W230" s="143"/>
      <c r="X230" s="143"/>
      <c r="Y230" s="143"/>
      <c r="Z230" s="143"/>
    </row>
    <row r="231" spans="1:26" x14ac:dyDescent="0.25">
      <c r="A231" s="145"/>
      <c r="B231" s="143"/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  <c r="Z231" s="143"/>
    </row>
    <row r="232" spans="1:26" x14ac:dyDescent="0.25">
      <c r="A232" s="145"/>
      <c r="B232" s="143"/>
      <c r="C232" s="143"/>
      <c r="D232" s="143"/>
      <c r="E232" s="143"/>
      <c r="F232" s="143"/>
      <c r="G232" s="143"/>
      <c r="H232" s="143"/>
      <c r="I232" s="143"/>
      <c r="J232" s="143"/>
      <c r="K232" s="143"/>
      <c r="L232" s="143"/>
      <c r="M232" s="143"/>
      <c r="N232" s="143"/>
      <c r="O232" s="143"/>
      <c r="P232" s="143"/>
      <c r="Q232" s="143"/>
      <c r="R232" s="143"/>
      <c r="S232" s="143"/>
      <c r="T232" s="143"/>
      <c r="U232" s="143"/>
      <c r="V232" s="143"/>
      <c r="W232" s="143"/>
      <c r="X232" s="143"/>
      <c r="Y232" s="143"/>
      <c r="Z232" s="143"/>
    </row>
    <row r="233" spans="1:26" x14ac:dyDescent="0.25">
      <c r="A233" s="145"/>
      <c r="B233" s="143"/>
      <c r="C233" s="143"/>
      <c r="D233" s="143"/>
      <c r="E233" s="143"/>
      <c r="F233" s="143"/>
      <c r="G233" s="143"/>
      <c r="H233" s="143"/>
      <c r="I233" s="143"/>
      <c r="J233" s="143"/>
      <c r="K233" s="143"/>
      <c r="L233" s="143"/>
      <c r="M233" s="143"/>
      <c r="N233" s="143"/>
      <c r="O233" s="143"/>
      <c r="P233" s="143"/>
      <c r="Q233" s="143"/>
      <c r="R233" s="143"/>
      <c r="S233" s="143"/>
      <c r="T233" s="143"/>
      <c r="U233" s="143"/>
      <c r="V233" s="143"/>
      <c r="W233" s="143"/>
      <c r="X233" s="143"/>
      <c r="Y233" s="143"/>
      <c r="Z233" s="143"/>
    </row>
    <row r="234" spans="1:26" x14ac:dyDescent="0.25">
      <c r="A234" s="145"/>
      <c r="B234" s="143"/>
      <c r="C234" s="143"/>
      <c r="D234" s="143"/>
      <c r="E234" s="143"/>
      <c r="F234" s="143"/>
      <c r="G234" s="143"/>
      <c r="H234" s="143"/>
      <c r="I234" s="143"/>
      <c r="J234" s="143"/>
      <c r="K234" s="143"/>
      <c r="L234" s="143"/>
      <c r="M234" s="143"/>
      <c r="N234" s="143"/>
      <c r="O234" s="143"/>
      <c r="P234" s="143"/>
      <c r="Q234" s="143"/>
      <c r="R234" s="143"/>
      <c r="S234" s="143"/>
      <c r="T234" s="143"/>
      <c r="U234" s="143"/>
      <c r="V234" s="143"/>
      <c r="W234" s="143"/>
      <c r="X234" s="143"/>
      <c r="Y234" s="143"/>
      <c r="Z234" s="143"/>
    </row>
    <row r="235" spans="1:26" x14ac:dyDescent="0.25">
      <c r="A235" s="145"/>
      <c r="B235" s="143"/>
      <c r="C235" s="143"/>
      <c r="D235" s="143"/>
      <c r="E235" s="143"/>
      <c r="F235" s="143"/>
      <c r="G235" s="143"/>
      <c r="H235" s="143"/>
      <c r="I235" s="143"/>
      <c r="J235" s="143"/>
      <c r="K235" s="143"/>
      <c r="L235" s="143"/>
      <c r="M235" s="143"/>
      <c r="N235" s="143"/>
      <c r="O235" s="143"/>
      <c r="P235" s="143"/>
      <c r="Q235" s="143"/>
      <c r="R235" s="143"/>
      <c r="S235" s="143"/>
      <c r="T235" s="143"/>
      <c r="U235" s="143"/>
      <c r="V235" s="143"/>
      <c r="W235" s="143"/>
      <c r="X235" s="143"/>
      <c r="Y235" s="143"/>
      <c r="Z235" s="143"/>
    </row>
    <row r="236" spans="1:26" x14ac:dyDescent="0.25">
      <c r="A236" s="145"/>
      <c r="B236" s="143"/>
      <c r="C236" s="143"/>
      <c r="D236" s="143"/>
      <c r="E236" s="143"/>
      <c r="F236" s="143"/>
      <c r="G236" s="143"/>
      <c r="H236" s="143"/>
      <c r="I236" s="143"/>
      <c r="J236" s="143"/>
      <c r="K236" s="143"/>
      <c r="L236" s="143"/>
      <c r="M236" s="143"/>
      <c r="N236" s="143"/>
      <c r="O236" s="143"/>
      <c r="P236" s="143"/>
      <c r="Q236" s="143"/>
      <c r="R236" s="143"/>
      <c r="S236" s="143"/>
      <c r="T236" s="143"/>
      <c r="U236" s="143"/>
      <c r="V236" s="143"/>
      <c r="W236" s="143"/>
      <c r="X236" s="143"/>
      <c r="Y236" s="143"/>
      <c r="Z236" s="143"/>
    </row>
    <row r="237" spans="1:26" x14ac:dyDescent="0.25">
      <c r="A237" s="145"/>
      <c r="B237" s="143"/>
      <c r="C237" s="143"/>
      <c r="D237" s="143"/>
      <c r="E237" s="143"/>
      <c r="F237" s="143"/>
      <c r="G237" s="143"/>
      <c r="H237" s="143"/>
      <c r="I237" s="143"/>
      <c r="J237" s="143"/>
      <c r="K237" s="143"/>
      <c r="L237" s="143"/>
      <c r="M237" s="143"/>
      <c r="N237" s="143"/>
      <c r="O237" s="143"/>
      <c r="P237" s="143"/>
      <c r="Q237" s="143"/>
      <c r="R237" s="143"/>
      <c r="S237" s="143"/>
      <c r="T237" s="143"/>
      <c r="U237" s="143"/>
      <c r="V237" s="143"/>
      <c r="W237" s="143"/>
      <c r="X237" s="143"/>
      <c r="Y237" s="143"/>
      <c r="Z237" s="143"/>
    </row>
    <row r="238" spans="1:26" x14ac:dyDescent="0.25">
      <c r="A238" s="145"/>
      <c r="B238" s="143"/>
      <c r="C238" s="143"/>
      <c r="D238" s="143"/>
      <c r="E238" s="143"/>
      <c r="F238" s="143"/>
      <c r="G238" s="143"/>
      <c r="H238" s="143"/>
      <c r="I238" s="143"/>
      <c r="J238" s="143"/>
      <c r="K238" s="143"/>
      <c r="L238" s="143"/>
      <c r="M238" s="143"/>
      <c r="N238" s="143"/>
      <c r="O238" s="143"/>
      <c r="P238" s="143"/>
      <c r="Q238" s="143"/>
      <c r="R238" s="143"/>
      <c r="S238" s="143"/>
      <c r="T238" s="143"/>
      <c r="U238" s="143"/>
      <c r="V238" s="143"/>
      <c r="W238" s="143"/>
      <c r="X238" s="143"/>
      <c r="Y238" s="143"/>
      <c r="Z238" s="143"/>
    </row>
    <row r="239" spans="1:26" x14ac:dyDescent="0.25">
      <c r="A239" s="145"/>
      <c r="B239" s="143"/>
      <c r="C239" s="143"/>
      <c r="D239" s="143"/>
      <c r="E239" s="143"/>
      <c r="F239" s="143"/>
      <c r="G239" s="143"/>
      <c r="H239" s="143"/>
      <c r="I239" s="143"/>
      <c r="J239" s="143"/>
      <c r="K239" s="143"/>
      <c r="L239" s="143"/>
      <c r="M239" s="143"/>
      <c r="N239" s="143"/>
      <c r="O239" s="143"/>
      <c r="P239" s="143"/>
      <c r="Q239" s="143"/>
      <c r="R239" s="143"/>
      <c r="S239" s="143"/>
      <c r="T239" s="143"/>
      <c r="U239" s="143"/>
      <c r="V239" s="143"/>
      <c r="W239" s="143"/>
      <c r="X239" s="143"/>
      <c r="Y239" s="143"/>
      <c r="Z239" s="143"/>
    </row>
    <row r="240" spans="1:26" x14ac:dyDescent="0.25">
      <c r="A240" s="145"/>
      <c r="B240" s="143"/>
      <c r="C240" s="143"/>
      <c r="D240" s="143"/>
      <c r="E240" s="143"/>
      <c r="F240" s="143"/>
      <c r="G240" s="143"/>
      <c r="H240" s="143"/>
      <c r="I240" s="143"/>
      <c r="J240" s="143"/>
      <c r="K240" s="143"/>
      <c r="L240" s="143"/>
      <c r="M240" s="143"/>
      <c r="N240" s="143"/>
      <c r="O240" s="143"/>
      <c r="P240" s="143"/>
      <c r="Q240" s="143"/>
      <c r="R240" s="143"/>
      <c r="S240" s="143"/>
      <c r="T240" s="143"/>
      <c r="U240" s="143"/>
      <c r="V240" s="143"/>
      <c r="W240" s="143"/>
      <c r="X240" s="143"/>
      <c r="Y240" s="143"/>
      <c r="Z240" s="143"/>
    </row>
    <row r="241" spans="1:26" x14ac:dyDescent="0.25">
      <c r="A241" s="145"/>
      <c r="B241" s="143"/>
      <c r="C241" s="143"/>
      <c r="D241" s="143"/>
      <c r="E241" s="143"/>
      <c r="F241" s="143"/>
      <c r="G241" s="143"/>
      <c r="H241" s="143"/>
      <c r="I241" s="143"/>
      <c r="J241" s="143"/>
      <c r="K241" s="143"/>
      <c r="L241" s="143"/>
      <c r="M241" s="143"/>
      <c r="N241" s="143"/>
      <c r="O241" s="143"/>
      <c r="P241" s="143"/>
      <c r="Q241" s="143"/>
      <c r="R241" s="143"/>
      <c r="S241" s="143"/>
      <c r="T241" s="143"/>
      <c r="U241" s="143"/>
      <c r="V241" s="143"/>
      <c r="W241" s="143"/>
      <c r="X241" s="143"/>
      <c r="Y241" s="143"/>
      <c r="Z241" s="143"/>
    </row>
    <row r="242" spans="1:26" x14ac:dyDescent="0.25">
      <c r="A242" s="145"/>
      <c r="B242" s="143"/>
      <c r="C242" s="143"/>
      <c r="D242" s="143"/>
      <c r="E242" s="143"/>
      <c r="F242" s="143"/>
      <c r="G242" s="143"/>
      <c r="H242" s="143"/>
      <c r="I242" s="143"/>
      <c r="J242" s="143"/>
      <c r="K242" s="143"/>
      <c r="L242" s="143"/>
      <c r="M242" s="143"/>
      <c r="N242" s="143"/>
      <c r="O242" s="143"/>
      <c r="P242" s="143"/>
      <c r="Q242" s="143"/>
      <c r="R242" s="143"/>
      <c r="S242" s="143"/>
      <c r="T242" s="143"/>
      <c r="U242" s="143"/>
      <c r="V242" s="143"/>
      <c r="W242" s="143"/>
      <c r="X242" s="143"/>
      <c r="Y242" s="143"/>
      <c r="Z242" s="143"/>
    </row>
    <row r="243" spans="1:26" x14ac:dyDescent="0.25">
      <c r="A243" s="145"/>
      <c r="B243" s="143"/>
      <c r="C243" s="143"/>
      <c r="D243" s="143"/>
      <c r="E243" s="143"/>
      <c r="F243" s="143"/>
      <c r="G243" s="143"/>
      <c r="H243" s="143"/>
      <c r="I243" s="143"/>
      <c r="J243" s="143"/>
      <c r="K243" s="143"/>
      <c r="L243" s="143"/>
      <c r="M243" s="143"/>
      <c r="N243" s="143"/>
      <c r="O243" s="143"/>
      <c r="P243" s="143"/>
      <c r="Q243" s="143"/>
      <c r="R243" s="143"/>
      <c r="S243" s="143"/>
      <c r="T243" s="143"/>
      <c r="U243" s="143"/>
      <c r="V243" s="143"/>
      <c r="W243" s="143"/>
      <c r="X243" s="143"/>
      <c r="Y243" s="143"/>
      <c r="Z243" s="143"/>
    </row>
    <row r="244" spans="1:26" x14ac:dyDescent="0.25">
      <c r="A244" s="145"/>
      <c r="B244" s="145"/>
      <c r="C244" s="145"/>
      <c r="D244" s="145"/>
      <c r="E244" s="143"/>
      <c r="F244" s="143"/>
      <c r="G244" s="143"/>
      <c r="H244" s="143"/>
      <c r="I244" s="143"/>
      <c r="J244" s="143"/>
      <c r="K244" s="143"/>
      <c r="L244" s="143"/>
      <c r="M244" s="143"/>
      <c r="N244" s="143"/>
      <c r="O244" s="143"/>
      <c r="P244" s="143"/>
      <c r="Q244" s="143"/>
      <c r="R244" s="143"/>
      <c r="S244" s="143"/>
      <c r="T244" s="143"/>
      <c r="U244" s="143"/>
      <c r="V244" s="143"/>
      <c r="W244" s="143"/>
      <c r="X244" s="143"/>
      <c r="Y244" s="143"/>
      <c r="Z244" s="143"/>
    </row>
    <row r="245" spans="1:26" x14ac:dyDescent="0.25">
      <c r="A245" s="145"/>
      <c r="B245" s="145"/>
      <c r="C245" s="145"/>
      <c r="D245" s="145"/>
      <c r="E245" s="143"/>
      <c r="F245" s="143"/>
      <c r="G245" s="143"/>
      <c r="H245" s="143"/>
      <c r="I245" s="143"/>
      <c r="J245" s="143"/>
      <c r="K245" s="143"/>
      <c r="L245" s="143"/>
      <c r="M245" s="143"/>
      <c r="N245" s="143"/>
      <c r="O245" s="143"/>
      <c r="P245" s="143"/>
      <c r="Q245" s="143"/>
      <c r="R245" s="143"/>
      <c r="S245" s="143"/>
      <c r="T245" s="143"/>
      <c r="U245" s="143"/>
      <c r="V245" s="143"/>
      <c r="W245" s="143"/>
      <c r="X245" s="143"/>
      <c r="Y245" s="143"/>
      <c r="Z245" s="143"/>
    </row>
    <row r="246" spans="1:26" x14ac:dyDescent="0.25">
      <c r="A246" s="145"/>
      <c r="B246" s="145"/>
      <c r="C246" s="145"/>
      <c r="D246" s="145"/>
      <c r="E246" s="143"/>
      <c r="F246" s="143"/>
      <c r="G246" s="143"/>
      <c r="H246" s="143"/>
      <c r="I246" s="143"/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3"/>
      <c r="U246" s="143"/>
      <c r="V246" s="143"/>
      <c r="W246" s="143"/>
      <c r="X246" s="143"/>
      <c r="Y246" s="143"/>
      <c r="Z246" s="143"/>
    </row>
    <row r="247" spans="1:26" x14ac:dyDescent="0.25">
      <c r="A247" s="145"/>
      <c r="B247" s="145"/>
      <c r="C247" s="145"/>
      <c r="D247" s="145"/>
      <c r="E247" s="143"/>
      <c r="F247" s="143"/>
      <c r="G247" s="143"/>
      <c r="H247" s="143"/>
      <c r="I247" s="143"/>
      <c r="J247" s="143"/>
      <c r="K247" s="143"/>
      <c r="L247" s="143"/>
      <c r="M247" s="143"/>
      <c r="N247" s="143"/>
      <c r="O247" s="143"/>
      <c r="P247" s="143"/>
      <c r="Q247" s="143"/>
      <c r="R247" s="143"/>
      <c r="S247" s="143"/>
      <c r="T247" s="143"/>
      <c r="U247" s="143"/>
      <c r="V247" s="143"/>
      <c r="W247" s="143"/>
      <c r="X247" s="143"/>
      <c r="Y247" s="143"/>
      <c r="Z247" s="143"/>
    </row>
    <row r="248" spans="1:26" x14ac:dyDescent="0.25">
      <c r="A248" s="145"/>
      <c r="B248" s="145"/>
      <c r="C248" s="145"/>
      <c r="D248" s="145"/>
      <c r="E248" s="143"/>
      <c r="F248" s="143"/>
      <c r="G248" s="143"/>
      <c r="H248" s="143"/>
      <c r="I248" s="143"/>
      <c r="J248" s="143"/>
      <c r="K248" s="143"/>
      <c r="L248" s="143"/>
      <c r="M248" s="143"/>
      <c r="N248" s="143"/>
      <c r="O248" s="143"/>
      <c r="P248" s="143"/>
      <c r="Q248" s="143"/>
      <c r="R248" s="143"/>
      <c r="S248" s="143"/>
      <c r="T248" s="143"/>
      <c r="U248" s="143"/>
      <c r="V248" s="143"/>
      <c r="W248" s="143"/>
      <c r="X248" s="143"/>
      <c r="Y248" s="143"/>
      <c r="Z248" s="143"/>
    </row>
    <row r="249" spans="1:26" x14ac:dyDescent="0.25">
      <c r="A249" s="145"/>
      <c r="B249" s="145"/>
      <c r="C249" s="145"/>
      <c r="D249" s="145"/>
      <c r="E249" s="143"/>
      <c r="F249" s="143"/>
      <c r="G249" s="143"/>
      <c r="H249" s="143"/>
      <c r="I249" s="143"/>
      <c r="J249" s="143"/>
      <c r="K249" s="143"/>
      <c r="L249" s="143"/>
      <c r="M249" s="143"/>
      <c r="N249" s="143"/>
      <c r="O249" s="143"/>
      <c r="P249" s="143"/>
      <c r="Q249" s="143"/>
      <c r="R249" s="143"/>
      <c r="S249" s="143"/>
      <c r="T249" s="143"/>
      <c r="U249" s="143"/>
      <c r="V249" s="143"/>
      <c r="W249" s="143"/>
      <c r="X249" s="143"/>
      <c r="Y249" s="143"/>
      <c r="Z249" s="143"/>
    </row>
    <row r="250" spans="1:26" x14ac:dyDescent="0.25">
      <c r="A250" s="145"/>
      <c r="B250" s="145"/>
      <c r="C250" s="145"/>
      <c r="D250" s="145"/>
      <c r="E250" s="143"/>
      <c r="F250" s="143"/>
      <c r="G250" s="143"/>
      <c r="H250" s="143"/>
      <c r="I250" s="143"/>
      <c r="J250" s="143"/>
      <c r="K250" s="143"/>
      <c r="L250" s="143"/>
      <c r="M250" s="143"/>
      <c r="N250" s="143"/>
      <c r="O250" s="143"/>
      <c r="P250" s="143"/>
      <c r="Q250" s="143"/>
      <c r="R250" s="143"/>
      <c r="S250" s="143"/>
      <c r="T250" s="143"/>
      <c r="U250" s="143"/>
      <c r="V250" s="143"/>
      <c r="W250" s="143"/>
      <c r="X250" s="143"/>
      <c r="Y250" s="143"/>
      <c r="Z250" s="143"/>
    </row>
    <row r="251" spans="1:26" x14ac:dyDescent="0.25">
      <c r="A251" s="145"/>
      <c r="B251" s="145"/>
      <c r="C251" s="145"/>
      <c r="D251" s="145"/>
      <c r="E251" s="143"/>
      <c r="F251" s="143"/>
      <c r="G251" s="143"/>
      <c r="H251" s="143"/>
      <c r="I251" s="143"/>
      <c r="J251" s="143"/>
      <c r="K251" s="143"/>
      <c r="L251" s="143"/>
      <c r="M251" s="143"/>
      <c r="N251" s="143"/>
      <c r="O251" s="143"/>
      <c r="P251" s="143"/>
      <c r="Q251" s="143"/>
      <c r="R251" s="143"/>
      <c r="S251" s="143"/>
      <c r="T251" s="143"/>
      <c r="U251" s="143"/>
      <c r="V251" s="143"/>
      <c r="W251" s="143"/>
      <c r="X251" s="143"/>
      <c r="Y251" s="143"/>
      <c r="Z251" s="143"/>
    </row>
    <row r="252" spans="1:26" x14ac:dyDescent="0.25">
      <c r="A252" s="145"/>
      <c r="B252" s="145"/>
      <c r="C252" s="145"/>
      <c r="D252" s="145"/>
      <c r="E252" s="143"/>
      <c r="F252" s="143"/>
      <c r="G252" s="143"/>
      <c r="H252" s="143"/>
      <c r="I252" s="143"/>
      <c r="J252" s="143"/>
      <c r="K252" s="143"/>
      <c r="L252" s="143"/>
      <c r="M252" s="143"/>
      <c r="N252" s="143"/>
      <c r="O252" s="143"/>
      <c r="P252" s="143"/>
      <c r="Q252" s="143"/>
      <c r="R252" s="143"/>
      <c r="S252" s="143"/>
      <c r="T252" s="143"/>
      <c r="U252" s="143"/>
      <c r="V252" s="143"/>
      <c r="W252" s="143"/>
      <c r="X252" s="143"/>
      <c r="Y252" s="143"/>
      <c r="Z252" s="143"/>
    </row>
    <row r="253" spans="1:26" x14ac:dyDescent="0.25">
      <c r="A253" s="145"/>
      <c r="B253" s="145"/>
      <c r="C253" s="145"/>
      <c r="D253" s="145"/>
      <c r="E253" s="143"/>
      <c r="F253" s="143"/>
      <c r="G253" s="143"/>
      <c r="H253" s="143"/>
      <c r="I253" s="143"/>
      <c r="J253" s="143"/>
      <c r="K253" s="143"/>
      <c r="L253" s="143"/>
      <c r="M253" s="143"/>
      <c r="N253" s="143"/>
      <c r="O253" s="143"/>
      <c r="P253" s="143"/>
      <c r="Q253" s="143"/>
      <c r="R253" s="143"/>
      <c r="S253" s="143"/>
      <c r="T253" s="143"/>
      <c r="U253" s="143"/>
      <c r="V253" s="143"/>
      <c r="W253" s="143"/>
      <c r="X253" s="143"/>
      <c r="Y253" s="143"/>
      <c r="Z253" s="143"/>
    </row>
    <row r="254" spans="1:26" x14ac:dyDescent="0.25">
      <c r="A254" s="145"/>
      <c r="B254" s="145"/>
      <c r="C254" s="145"/>
      <c r="D254" s="145"/>
      <c r="E254" s="143"/>
      <c r="F254" s="143"/>
      <c r="G254" s="143"/>
      <c r="H254" s="143"/>
      <c r="I254" s="143"/>
      <c r="J254" s="143"/>
      <c r="K254" s="143"/>
      <c r="L254" s="143"/>
      <c r="M254" s="143"/>
      <c r="N254" s="143"/>
      <c r="O254" s="143"/>
      <c r="P254" s="143"/>
      <c r="Q254" s="143"/>
      <c r="R254" s="143"/>
      <c r="S254" s="143"/>
      <c r="T254" s="143"/>
      <c r="U254" s="143"/>
      <c r="V254" s="143"/>
      <c r="W254" s="143"/>
      <c r="X254" s="143"/>
      <c r="Y254" s="143"/>
      <c r="Z254" s="143"/>
    </row>
    <row r="255" spans="1:26" x14ac:dyDescent="0.25">
      <c r="A255" s="145"/>
      <c r="B255" s="145"/>
      <c r="C255" s="145"/>
      <c r="D255" s="145"/>
      <c r="E255" s="143"/>
      <c r="F255" s="143"/>
      <c r="G255" s="143"/>
      <c r="H255" s="143"/>
      <c r="I255" s="143"/>
      <c r="J255" s="143"/>
      <c r="K255" s="143"/>
      <c r="L255" s="143"/>
      <c r="M255" s="143"/>
      <c r="N255" s="143"/>
      <c r="O255" s="143"/>
      <c r="P255" s="143"/>
      <c r="Q255" s="143"/>
      <c r="R255" s="143"/>
      <c r="S255" s="143"/>
      <c r="T255" s="143"/>
      <c r="U255" s="143"/>
      <c r="V255" s="143"/>
      <c r="W255" s="143"/>
      <c r="X255" s="143"/>
      <c r="Y255" s="143"/>
      <c r="Z255" s="143"/>
    </row>
    <row r="256" spans="1:26" x14ac:dyDescent="0.25">
      <c r="A256" s="145"/>
      <c r="B256" s="145"/>
      <c r="C256" s="145"/>
      <c r="D256" s="145"/>
      <c r="E256" s="143"/>
      <c r="F256" s="143"/>
      <c r="G256" s="143"/>
      <c r="H256" s="143"/>
      <c r="I256" s="143"/>
      <c r="J256" s="143"/>
      <c r="K256" s="143"/>
      <c r="L256" s="143"/>
      <c r="M256" s="143"/>
      <c r="N256" s="143"/>
      <c r="O256" s="143"/>
      <c r="P256" s="143"/>
      <c r="Q256" s="143"/>
      <c r="R256" s="143"/>
      <c r="S256" s="143"/>
      <c r="T256" s="143"/>
      <c r="U256" s="143"/>
      <c r="V256" s="143"/>
      <c r="W256" s="143"/>
      <c r="X256" s="143"/>
      <c r="Y256" s="143"/>
      <c r="Z256" s="143"/>
    </row>
    <row r="257" spans="1:26" x14ac:dyDescent="0.25">
      <c r="A257" s="145"/>
      <c r="B257" s="145"/>
      <c r="C257" s="145"/>
      <c r="D257" s="145"/>
      <c r="E257" s="143"/>
      <c r="F257" s="143"/>
      <c r="G257" s="143"/>
      <c r="H257" s="143"/>
      <c r="I257" s="143"/>
      <c r="J257" s="143"/>
      <c r="K257" s="143"/>
      <c r="L257" s="143"/>
      <c r="M257" s="143"/>
      <c r="N257" s="143"/>
      <c r="O257" s="143"/>
      <c r="P257" s="143"/>
      <c r="Q257" s="143"/>
      <c r="R257" s="143"/>
      <c r="S257" s="143"/>
      <c r="T257" s="143"/>
      <c r="U257" s="143"/>
      <c r="V257" s="143"/>
      <c r="W257" s="143"/>
      <c r="X257" s="143"/>
      <c r="Y257" s="143"/>
      <c r="Z257" s="143"/>
    </row>
    <row r="258" spans="1:26" x14ac:dyDescent="0.25">
      <c r="A258" s="145"/>
      <c r="B258" s="145"/>
      <c r="C258" s="145"/>
      <c r="D258" s="145"/>
      <c r="E258" s="143"/>
      <c r="F258" s="143"/>
      <c r="G258" s="143"/>
      <c r="H258" s="143"/>
      <c r="I258" s="143"/>
      <c r="J258" s="143"/>
      <c r="K258" s="143"/>
      <c r="L258" s="143"/>
      <c r="M258" s="143"/>
      <c r="N258" s="143"/>
      <c r="O258" s="143"/>
      <c r="P258" s="143"/>
      <c r="Q258" s="143"/>
      <c r="R258" s="143"/>
      <c r="S258" s="143"/>
      <c r="T258" s="143"/>
      <c r="U258" s="143"/>
      <c r="V258" s="143"/>
      <c r="W258" s="143"/>
      <c r="X258" s="143"/>
      <c r="Y258" s="143"/>
      <c r="Z258" s="143"/>
    </row>
    <row r="259" spans="1:26" x14ac:dyDescent="0.25">
      <c r="A259" s="145"/>
      <c r="B259" s="145"/>
      <c r="C259" s="145"/>
      <c r="D259" s="145"/>
      <c r="E259" s="143"/>
      <c r="F259" s="143"/>
      <c r="G259" s="143"/>
      <c r="H259" s="143"/>
      <c r="I259" s="143"/>
      <c r="J259" s="143"/>
      <c r="K259" s="143"/>
      <c r="L259" s="143"/>
      <c r="M259" s="143"/>
      <c r="N259" s="143"/>
      <c r="O259" s="143"/>
      <c r="P259" s="143"/>
      <c r="Q259" s="143"/>
      <c r="R259" s="143"/>
      <c r="S259" s="143"/>
      <c r="T259" s="143"/>
      <c r="U259" s="143"/>
      <c r="V259" s="143"/>
      <c r="W259" s="143"/>
      <c r="X259" s="143"/>
      <c r="Y259" s="143"/>
      <c r="Z259" s="143"/>
    </row>
    <row r="260" spans="1:26" x14ac:dyDescent="0.25">
      <c r="A260" s="145"/>
      <c r="B260" s="145"/>
      <c r="C260" s="145"/>
      <c r="D260" s="145"/>
      <c r="E260" s="143"/>
      <c r="F260" s="143"/>
      <c r="G260" s="143"/>
      <c r="H260" s="143"/>
      <c r="I260" s="143"/>
      <c r="J260" s="143"/>
      <c r="K260" s="143"/>
      <c r="L260" s="143"/>
      <c r="M260" s="143"/>
      <c r="N260" s="143"/>
      <c r="O260" s="143"/>
      <c r="P260" s="143"/>
      <c r="Q260" s="143"/>
      <c r="R260" s="143"/>
      <c r="S260" s="143"/>
      <c r="T260" s="143"/>
      <c r="U260" s="143"/>
      <c r="V260" s="143"/>
      <c r="W260" s="143"/>
      <c r="X260" s="143"/>
      <c r="Y260" s="143"/>
      <c r="Z260" s="143"/>
    </row>
    <row r="261" spans="1:26" x14ac:dyDescent="0.25">
      <c r="A261" s="145"/>
      <c r="B261" s="145"/>
      <c r="C261" s="145"/>
      <c r="D261" s="145"/>
      <c r="E261" s="143"/>
      <c r="F261" s="143"/>
      <c r="G261" s="143"/>
      <c r="H261" s="143"/>
      <c r="I261" s="143"/>
      <c r="J261" s="143"/>
      <c r="K261" s="143"/>
      <c r="L261" s="143"/>
      <c r="M261" s="143"/>
      <c r="N261" s="143"/>
      <c r="O261" s="143"/>
      <c r="P261" s="143"/>
      <c r="Q261" s="143"/>
      <c r="R261" s="143"/>
      <c r="S261" s="143"/>
      <c r="T261" s="143"/>
      <c r="U261" s="143"/>
      <c r="V261" s="143"/>
      <c r="W261" s="143"/>
      <c r="X261" s="143"/>
      <c r="Y261" s="143"/>
      <c r="Z261" s="143"/>
    </row>
    <row r="262" spans="1:26" x14ac:dyDescent="0.25">
      <c r="A262" s="145"/>
      <c r="B262" s="145"/>
      <c r="C262" s="145"/>
      <c r="D262" s="145"/>
      <c r="E262" s="143"/>
      <c r="F262" s="143"/>
      <c r="G262" s="143"/>
      <c r="H262" s="143"/>
      <c r="I262" s="143"/>
      <c r="J262" s="143"/>
      <c r="K262" s="143"/>
      <c r="L262" s="143"/>
      <c r="M262" s="143"/>
      <c r="N262" s="143"/>
      <c r="O262" s="143"/>
      <c r="P262" s="143"/>
      <c r="Q262" s="143"/>
      <c r="R262" s="143"/>
      <c r="S262" s="143"/>
      <c r="T262" s="143"/>
      <c r="U262" s="143"/>
      <c r="V262" s="143"/>
      <c r="W262" s="143"/>
      <c r="X262" s="143"/>
      <c r="Y262" s="143"/>
      <c r="Z262" s="143"/>
    </row>
    <row r="263" spans="1:26" x14ac:dyDescent="0.25">
      <c r="A263" s="145"/>
      <c r="B263" s="145"/>
      <c r="C263" s="145"/>
      <c r="D263" s="145"/>
      <c r="E263" s="143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3"/>
      <c r="Q263" s="143"/>
      <c r="R263" s="143"/>
      <c r="S263" s="143"/>
      <c r="T263" s="143"/>
      <c r="U263" s="143"/>
      <c r="V263" s="143"/>
      <c r="W263" s="143"/>
      <c r="X263" s="143"/>
      <c r="Y263" s="143"/>
      <c r="Z263" s="143"/>
    </row>
    <row r="264" spans="1:26" x14ac:dyDescent="0.25">
      <c r="A264" s="145"/>
      <c r="B264" s="145"/>
      <c r="C264" s="145"/>
      <c r="D264" s="145"/>
      <c r="E264" s="143"/>
      <c r="F264" s="143"/>
      <c r="G264" s="143"/>
      <c r="H264" s="143"/>
      <c r="I264" s="143"/>
      <c r="J264" s="143"/>
      <c r="K264" s="143"/>
      <c r="L264" s="143"/>
      <c r="M264" s="143"/>
      <c r="N264" s="143"/>
      <c r="O264" s="143"/>
      <c r="P264" s="143"/>
      <c r="Q264" s="143"/>
      <c r="R264" s="143"/>
      <c r="S264" s="143"/>
      <c r="T264" s="143"/>
      <c r="U264" s="143"/>
      <c r="V264" s="143"/>
      <c r="W264" s="143"/>
      <c r="X264" s="143"/>
      <c r="Y264" s="143"/>
      <c r="Z264" s="143"/>
    </row>
    <row r="265" spans="1:26" x14ac:dyDescent="0.25">
      <c r="A265" s="145"/>
      <c r="B265" s="145"/>
      <c r="C265" s="145"/>
      <c r="D265" s="145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  <c r="Z265" s="143"/>
    </row>
    <row r="266" spans="1:26" x14ac:dyDescent="0.25">
      <c r="A266" s="145"/>
      <c r="B266" s="145"/>
      <c r="C266" s="145"/>
      <c r="D266" s="145"/>
      <c r="E266" s="143"/>
      <c r="F266" s="143"/>
      <c r="G266" s="143"/>
      <c r="H266" s="143"/>
      <c r="I266" s="143"/>
      <c r="J266" s="143"/>
      <c r="K266" s="143"/>
      <c r="L266" s="143"/>
      <c r="M266" s="143"/>
      <c r="N266" s="143"/>
      <c r="O266" s="143"/>
      <c r="P266" s="143"/>
      <c r="Q266" s="143"/>
      <c r="R266" s="143"/>
      <c r="S266" s="143"/>
      <c r="T266" s="143"/>
      <c r="U266" s="143"/>
      <c r="V266" s="143"/>
      <c r="W266" s="143"/>
      <c r="X266" s="143"/>
      <c r="Y266" s="143"/>
      <c r="Z266" s="143"/>
    </row>
    <row r="267" spans="1:26" x14ac:dyDescent="0.25">
      <c r="A267" s="145"/>
      <c r="B267" s="145"/>
      <c r="C267" s="145"/>
      <c r="D267" s="145"/>
      <c r="E267" s="143"/>
      <c r="F267" s="143"/>
      <c r="G267" s="143"/>
      <c r="H267" s="143"/>
      <c r="I267" s="143"/>
      <c r="J267" s="143"/>
      <c r="K267" s="143"/>
      <c r="L267" s="143"/>
      <c r="M267" s="143"/>
      <c r="N267" s="143"/>
      <c r="O267" s="143"/>
      <c r="P267" s="143"/>
      <c r="Q267" s="143"/>
      <c r="R267" s="143"/>
      <c r="S267" s="143"/>
      <c r="T267" s="143"/>
      <c r="U267" s="143"/>
      <c r="V267" s="143"/>
      <c r="W267" s="143"/>
      <c r="X267" s="143"/>
      <c r="Y267" s="143"/>
      <c r="Z267" s="143"/>
    </row>
    <row r="268" spans="1:26" x14ac:dyDescent="0.25">
      <c r="A268" s="145"/>
      <c r="B268" s="145"/>
      <c r="C268" s="145"/>
      <c r="D268" s="145"/>
      <c r="E268" s="143"/>
      <c r="F268" s="143"/>
      <c r="G268" s="143"/>
      <c r="H268" s="143"/>
      <c r="I268" s="143"/>
      <c r="J268" s="143"/>
      <c r="K268" s="143"/>
      <c r="L268" s="143"/>
      <c r="M268" s="143"/>
      <c r="N268" s="143"/>
      <c r="O268" s="143"/>
      <c r="P268" s="143"/>
      <c r="Q268" s="143"/>
      <c r="R268" s="143"/>
      <c r="S268" s="143"/>
      <c r="T268" s="143"/>
      <c r="U268" s="143"/>
      <c r="V268" s="143"/>
      <c r="W268" s="143"/>
      <c r="X268" s="143"/>
      <c r="Y268" s="143"/>
      <c r="Z268" s="143"/>
    </row>
    <row r="269" spans="1:26" x14ac:dyDescent="0.25">
      <c r="A269" s="145"/>
      <c r="B269" s="145"/>
      <c r="C269" s="145"/>
      <c r="D269" s="145"/>
      <c r="E269" s="143"/>
      <c r="F269" s="143"/>
      <c r="G269" s="143"/>
      <c r="H269" s="143"/>
      <c r="I269" s="143"/>
      <c r="J269" s="143"/>
      <c r="K269" s="143"/>
      <c r="L269" s="143"/>
      <c r="M269" s="143"/>
      <c r="N269" s="143"/>
      <c r="O269" s="143"/>
      <c r="P269" s="143"/>
      <c r="Q269" s="143"/>
      <c r="R269" s="143"/>
      <c r="S269" s="143"/>
      <c r="T269" s="143"/>
      <c r="U269" s="143"/>
      <c r="V269" s="143"/>
      <c r="W269" s="143"/>
      <c r="X269" s="143"/>
      <c r="Y269" s="143"/>
      <c r="Z269" s="143"/>
    </row>
    <row r="270" spans="1:26" x14ac:dyDescent="0.25">
      <c r="A270" s="145"/>
      <c r="B270" s="145"/>
      <c r="C270" s="145"/>
      <c r="D270" s="145"/>
      <c r="E270" s="143"/>
      <c r="F270" s="143"/>
      <c r="G270" s="143"/>
      <c r="H270" s="143"/>
      <c r="I270" s="143"/>
      <c r="J270" s="143"/>
      <c r="K270" s="143"/>
      <c r="L270" s="143"/>
      <c r="M270" s="143"/>
      <c r="N270" s="143"/>
      <c r="O270" s="143"/>
      <c r="P270" s="143"/>
      <c r="Q270" s="143"/>
      <c r="R270" s="143"/>
      <c r="S270" s="143"/>
      <c r="T270" s="143"/>
      <c r="U270" s="143"/>
      <c r="V270" s="143"/>
      <c r="W270" s="143"/>
      <c r="X270" s="143"/>
      <c r="Y270" s="143"/>
      <c r="Z270" s="143"/>
    </row>
    <row r="271" spans="1:26" x14ac:dyDescent="0.25">
      <c r="A271" s="143"/>
      <c r="B271" s="143"/>
      <c r="C271" s="143"/>
      <c r="D271" s="143"/>
      <c r="E271" s="143"/>
      <c r="F271" s="143"/>
      <c r="G271" s="143"/>
      <c r="H271" s="143"/>
      <c r="I271" s="143"/>
      <c r="J271" s="143"/>
      <c r="K271" s="143"/>
      <c r="L271" s="143"/>
      <c r="M271" s="143"/>
      <c r="N271" s="143"/>
      <c r="O271" s="143"/>
      <c r="P271" s="143"/>
      <c r="Q271" s="143"/>
      <c r="R271" s="143"/>
      <c r="S271" s="143"/>
      <c r="T271" s="143"/>
      <c r="U271" s="143"/>
      <c r="V271" s="143"/>
      <c r="W271" s="143"/>
      <c r="X271" s="143"/>
      <c r="Y271" s="143"/>
      <c r="Z271" s="143"/>
    </row>
    <row r="272" spans="1:26" x14ac:dyDescent="0.25">
      <c r="A272" s="143"/>
      <c r="B272" s="143"/>
      <c r="C272" s="143"/>
      <c r="D272" s="143"/>
      <c r="E272" s="143"/>
      <c r="F272" s="143"/>
      <c r="G272" s="143"/>
      <c r="H272" s="143"/>
      <c r="I272" s="143"/>
      <c r="J272" s="143"/>
      <c r="K272" s="143"/>
      <c r="L272" s="143"/>
      <c r="M272" s="143"/>
      <c r="N272" s="143"/>
      <c r="O272" s="143"/>
      <c r="P272" s="143"/>
      <c r="Q272" s="143"/>
      <c r="R272" s="143"/>
      <c r="S272" s="143"/>
      <c r="T272" s="143"/>
      <c r="U272" s="143"/>
      <c r="V272" s="143"/>
      <c r="W272" s="143"/>
      <c r="X272" s="143"/>
      <c r="Y272" s="143"/>
      <c r="Z272" s="143"/>
    </row>
    <row r="273" spans="1:26" x14ac:dyDescent="0.25">
      <c r="A273" s="143"/>
      <c r="B273" s="143"/>
      <c r="C273" s="143"/>
      <c r="D273" s="143"/>
      <c r="E273" s="143"/>
      <c r="F273" s="143"/>
      <c r="G273" s="143"/>
      <c r="H273" s="143"/>
      <c r="I273" s="143"/>
      <c r="J273" s="143"/>
      <c r="K273" s="143"/>
      <c r="L273" s="143"/>
      <c r="M273" s="143"/>
      <c r="N273" s="143"/>
      <c r="O273" s="143"/>
      <c r="P273" s="143"/>
      <c r="Q273" s="143"/>
      <c r="R273" s="143"/>
      <c r="S273" s="143"/>
      <c r="T273" s="143"/>
      <c r="U273" s="143"/>
      <c r="V273" s="143"/>
      <c r="W273" s="143"/>
      <c r="X273" s="143"/>
      <c r="Y273" s="143"/>
      <c r="Z273" s="143"/>
    </row>
    <row r="274" spans="1:26" x14ac:dyDescent="0.25">
      <c r="A274" s="143"/>
      <c r="B274" s="143"/>
      <c r="C274" s="143"/>
      <c r="D274" s="143"/>
      <c r="E274" s="143"/>
      <c r="F274" s="143"/>
      <c r="G274" s="143"/>
      <c r="H274" s="143"/>
      <c r="I274" s="143"/>
      <c r="J274" s="143"/>
      <c r="K274" s="143"/>
      <c r="L274" s="143"/>
      <c r="M274" s="143"/>
      <c r="N274" s="143"/>
      <c r="O274" s="143"/>
      <c r="P274" s="143"/>
      <c r="Q274" s="143"/>
      <c r="R274" s="143"/>
      <c r="S274" s="143"/>
      <c r="T274" s="143"/>
      <c r="U274" s="143"/>
      <c r="V274" s="143"/>
      <c r="W274" s="143"/>
      <c r="X274" s="143"/>
      <c r="Y274" s="143"/>
      <c r="Z274" s="143"/>
    </row>
    <row r="275" spans="1:26" x14ac:dyDescent="0.25">
      <c r="A275" s="143"/>
      <c r="B275" s="143"/>
      <c r="C275" s="143"/>
      <c r="D275" s="143"/>
      <c r="E275" s="143"/>
      <c r="F275" s="143"/>
      <c r="G275" s="143"/>
      <c r="H275" s="143"/>
      <c r="I275" s="143"/>
      <c r="J275" s="143"/>
      <c r="K275" s="143"/>
      <c r="L275" s="143"/>
      <c r="M275" s="143"/>
      <c r="N275" s="143"/>
      <c r="O275" s="143"/>
      <c r="P275" s="143"/>
      <c r="Q275" s="143"/>
      <c r="R275" s="143"/>
      <c r="S275" s="143"/>
      <c r="T275" s="143"/>
      <c r="U275" s="143"/>
      <c r="V275" s="143"/>
      <c r="W275" s="143"/>
      <c r="X275" s="143"/>
      <c r="Y275" s="143"/>
      <c r="Z275" s="143"/>
    </row>
    <row r="276" spans="1:26" x14ac:dyDescent="0.25">
      <c r="A276" s="143"/>
      <c r="B276" s="143"/>
      <c r="C276" s="143"/>
      <c r="D276" s="143"/>
      <c r="E276" s="143"/>
      <c r="F276" s="143"/>
      <c r="G276" s="143"/>
      <c r="H276" s="143"/>
      <c r="I276" s="143"/>
      <c r="J276" s="143"/>
      <c r="K276" s="143"/>
      <c r="L276" s="143"/>
      <c r="M276" s="143"/>
      <c r="N276" s="143"/>
      <c r="O276" s="143"/>
      <c r="P276" s="143"/>
      <c r="Q276" s="143"/>
      <c r="R276" s="143"/>
      <c r="S276" s="143"/>
      <c r="T276" s="143"/>
      <c r="U276" s="143"/>
      <c r="V276" s="143"/>
      <c r="W276" s="143"/>
      <c r="X276" s="143"/>
      <c r="Y276" s="143"/>
      <c r="Z276" s="143"/>
    </row>
    <row r="277" spans="1:26" x14ac:dyDescent="0.25">
      <c r="A277" s="143"/>
      <c r="B277" s="143"/>
      <c r="C277" s="143"/>
      <c r="D277" s="143"/>
      <c r="E277" s="143"/>
      <c r="F277" s="143"/>
      <c r="G277" s="143"/>
      <c r="H277" s="143"/>
      <c r="I277" s="143"/>
      <c r="J277" s="143"/>
      <c r="K277" s="143"/>
      <c r="L277" s="143"/>
      <c r="M277" s="143"/>
      <c r="N277" s="143"/>
      <c r="O277" s="143"/>
      <c r="P277" s="143"/>
      <c r="Q277" s="143"/>
      <c r="R277" s="143"/>
      <c r="S277" s="143"/>
      <c r="T277" s="143"/>
      <c r="U277" s="143"/>
      <c r="V277" s="143"/>
      <c r="W277" s="143"/>
      <c r="X277" s="143"/>
      <c r="Y277" s="143"/>
      <c r="Z277" s="143"/>
    </row>
    <row r="278" spans="1:26" x14ac:dyDescent="0.25">
      <c r="A278" s="143"/>
      <c r="B278" s="143"/>
      <c r="C278" s="143"/>
      <c r="D278" s="143"/>
      <c r="E278" s="143"/>
      <c r="F278" s="143"/>
      <c r="G278" s="143"/>
      <c r="H278" s="143"/>
      <c r="I278" s="143"/>
      <c r="J278" s="143"/>
      <c r="K278" s="143"/>
      <c r="L278" s="143"/>
      <c r="M278" s="143"/>
      <c r="N278" s="143"/>
      <c r="O278" s="143"/>
      <c r="P278" s="143"/>
      <c r="Q278" s="143"/>
      <c r="R278" s="143"/>
      <c r="S278" s="143"/>
      <c r="T278" s="143"/>
      <c r="U278" s="143"/>
      <c r="V278" s="143"/>
      <c r="W278" s="143"/>
      <c r="X278" s="143"/>
      <c r="Y278" s="143"/>
      <c r="Z278" s="143"/>
    </row>
    <row r="279" spans="1:26" x14ac:dyDescent="0.25">
      <c r="A279" s="143"/>
      <c r="B279" s="143"/>
      <c r="C279" s="143"/>
      <c r="D279" s="143"/>
      <c r="E279" s="143"/>
      <c r="F279" s="143"/>
      <c r="G279" s="143"/>
      <c r="H279" s="143"/>
      <c r="I279" s="143"/>
      <c r="J279" s="143"/>
      <c r="K279" s="143"/>
      <c r="L279" s="143"/>
      <c r="M279" s="143"/>
      <c r="N279" s="143"/>
      <c r="O279" s="143"/>
      <c r="P279" s="143"/>
      <c r="Q279" s="143"/>
      <c r="R279" s="143"/>
      <c r="S279" s="143"/>
      <c r="T279" s="143"/>
      <c r="U279" s="143"/>
      <c r="V279" s="143"/>
      <c r="W279" s="143"/>
      <c r="X279" s="143"/>
      <c r="Y279" s="143"/>
      <c r="Z279" s="143"/>
    </row>
    <row r="280" spans="1:26" x14ac:dyDescent="0.25">
      <c r="A280" s="143"/>
      <c r="B280" s="143"/>
      <c r="C280" s="143"/>
      <c r="D280" s="143"/>
      <c r="E280" s="143"/>
      <c r="F280" s="143"/>
      <c r="G280" s="143"/>
      <c r="H280" s="143"/>
      <c r="I280" s="143"/>
      <c r="J280" s="143"/>
      <c r="K280" s="143"/>
      <c r="L280" s="143"/>
      <c r="M280" s="143"/>
      <c r="N280" s="143"/>
      <c r="O280" s="143"/>
      <c r="P280" s="143"/>
      <c r="Q280" s="143"/>
      <c r="R280" s="143"/>
      <c r="S280" s="143"/>
      <c r="T280" s="143"/>
      <c r="U280" s="143"/>
      <c r="V280" s="143"/>
      <c r="W280" s="143"/>
      <c r="X280" s="143"/>
      <c r="Y280" s="143"/>
      <c r="Z280" s="143"/>
    </row>
    <row r="281" spans="1:26" x14ac:dyDescent="0.25">
      <c r="A281" s="143"/>
      <c r="B281" s="143"/>
      <c r="C281" s="143"/>
      <c r="D281" s="143"/>
      <c r="E281" s="143"/>
      <c r="F281" s="143"/>
      <c r="G281" s="143"/>
      <c r="H281" s="143"/>
      <c r="I281" s="143"/>
      <c r="J281" s="143"/>
      <c r="K281" s="143"/>
      <c r="L281" s="143"/>
      <c r="M281" s="143"/>
      <c r="N281" s="143"/>
      <c r="O281" s="143"/>
      <c r="P281" s="143"/>
      <c r="Q281" s="143"/>
      <c r="R281" s="143"/>
      <c r="S281" s="143"/>
      <c r="T281" s="143"/>
      <c r="U281" s="143"/>
      <c r="V281" s="143"/>
      <c r="W281" s="143"/>
      <c r="X281" s="143"/>
      <c r="Y281" s="143"/>
      <c r="Z281" s="143"/>
    </row>
    <row r="282" spans="1:26" x14ac:dyDescent="0.25">
      <c r="A282" s="143"/>
      <c r="B282" s="143"/>
      <c r="C282" s="143"/>
      <c r="D282" s="143"/>
      <c r="E282" s="143"/>
      <c r="F282" s="143"/>
      <c r="G282" s="143"/>
      <c r="H282" s="143"/>
      <c r="I282" s="143"/>
      <c r="J282" s="143"/>
      <c r="K282" s="143"/>
      <c r="L282" s="143"/>
      <c r="M282" s="143"/>
      <c r="N282" s="143"/>
      <c r="O282" s="143"/>
      <c r="P282" s="143"/>
      <c r="Q282" s="143"/>
      <c r="R282" s="143"/>
      <c r="S282" s="143"/>
      <c r="T282" s="143"/>
      <c r="U282" s="143"/>
      <c r="V282" s="143"/>
      <c r="W282" s="143"/>
      <c r="X282" s="143"/>
      <c r="Y282" s="143"/>
      <c r="Z282" s="143"/>
    </row>
    <row r="283" spans="1:26" x14ac:dyDescent="0.25">
      <c r="A283" s="84"/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  <c r="V283" s="84"/>
      <c r="W283" s="84"/>
      <c r="X283" s="84"/>
      <c r="Y283" s="84"/>
      <c r="Z283" s="84"/>
    </row>
    <row r="284" spans="1:26" x14ac:dyDescent="0.25">
      <c r="A284" s="84"/>
      <c r="B284" s="84"/>
      <c r="C284" s="84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  <c r="V284" s="84"/>
      <c r="W284" s="84"/>
      <c r="X284" s="84"/>
      <c r="Y284" s="84"/>
      <c r="Z284" s="84"/>
    </row>
    <row r="285" spans="1:26" x14ac:dyDescent="0.25">
      <c r="A285" s="84"/>
      <c r="B285" s="84"/>
      <c r="C285" s="84"/>
      <c r="D285" s="84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  <c r="V285" s="84"/>
      <c r="W285" s="84"/>
      <c r="X285" s="84"/>
      <c r="Y285" s="84"/>
      <c r="Z285" s="84"/>
    </row>
    <row r="286" spans="1:26" x14ac:dyDescent="0.25">
      <c r="A286" s="84"/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  <c r="W286" s="84"/>
      <c r="X286" s="84"/>
      <c r="Y286" s="84"/>
      <c r="Z286" s="84"/>
    </row>
    <row r="287" spans="1:26" x14ac:dyDescent="0.25">
      <c r="A287" s="84"/>
      <c r="B287" s="84"/>
      <c r="C287" s="84"/>
      <c r="D287" s="84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  <c r="V287" s="84"/>
      <c r="W287" s="84"/>
      <c r="X287" s="84"/>
      <c r="Y287" s="84"/>
      <c r="Z287" s="84"/>
    </row>
    <row r="288" spans="1:26" x14ac:dyDescent="0.25">
      <c r="A288" s="84"/>
      <c r="B288" s="84"/>
      <c r="C288" s="84"/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  <c r="V288" s="84"/>
      <c r="W288" s="84"/>
      <c r="X288" s="84"/>
      <c r="Y288" s="84"/>
      <c r="Z288" s="8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I21" sqref="I21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7"/>
  <sheetViews>
    <sheetView tabSelected="1" zoomScaleNormal="100" workbookViewId="0">
      <selection activeCell="G708" sqref="G708"/>
    </sheetView>
  </sheetViews>
  <sheetFormatPr defaultRowHeight="15" x14ac:dyDescent="0.25"/>
  <cols>
    <col min="1" max="1" width="3.85546875" customWidth="1"/>
    <col min="2" max="2" width="50.85546875" customWidth="1"/>
    <col min="3" max="3" width="5.7109375" customWidth="1"/>
    <col min="4" max="4" width="10" customWidth="1"/>
    <col min="5" max="5" width="9.28515625" customWidth="1"/>
    <col min="6" max="6" width="11.140625" customWidth="1"/>
    <col min="7" max="7" width="15" customWidth="1"/>
    <col min="8" max="8" width="10.5703125" customWidth="1"/>
    <col min="9" max="9" width="11.28515625" customWidth="1"/>
  </cols>
  <sheetData>
    <row r="1" spans="1:23" x14ac:dyDescent="0.25">
      <c r="A1" s="50"/>
      <c r="B1" s="881" t="s">
        <v>821</v>
      </c>
      <c r="C1" s="51"/>
      <c r="D1" s="52"/>
      <c r="E1" s="52"/>
      <c r="F1" s="52"/>
      <c r="G1" s="1"/>
    </row>
    <row r="2" spans="1:23" x14ac:dyDescent="0.25">
      <c r="A2" s="53"/>
      <c r="B2" s="882" t="s">
        <v>788</v>
      </c>
      <c r="C2" s="882"/>
      <c r="D2" s="882"/>
      <c r="E2" s="882"/>
      <c r="F2" s="882"/>
      <c r="G2" s="1"/>
    </row>
    <row r="3" spans="1:23" ht="15.75" x14ac:dyDescent="0.25">
      <c r="A3" s="53"/>
      <c r="B3" s="845"/>
      <c r="C3" s="845"/>
      <c r="D3" s="845"/>
      <c r="E3" s="845"/>
      <c r="F3" s="845"/>
      <c r="G3" s="1"/>
    </row>
    <row r="4" spans="1:23" ht="63" customHeight="1" x14ac:dyDescent="0.25">
      <c r="B4" s="924" t="s">
        <v>768</v>
      </c>
      <c r="C4" s="924"/>
      <c r="D4" s="924"/>
      <c r="E4" s="924"/>
      <c r="F4" s="924"/>
      <c r="G4" s="1"/>
    </row>
    <row r="5" spans="1:23" x14ac:dyDescent="0.25">
      <c r="B5" s="925"/>
      <c r="C5" s="925"/>
      <c r="D5" s="925"/>
      <c r="E5" s="925"/>
      <c r="F5" s="925"/>
      <c r="G5" s="1"/>
    </row>
    <row r="6" spans="1:23" ht="15.75" customHeight="1" x14ac:dyDescent="0.25">
      <c r="A6" s="46"/>
      <c r="B6" s="923" t="s">
        <v>229</v>
      </c>
      <c r="C6" s="923"/>
      <c r="D6" s="923"/>
      <c r="E6" s="923"/>
      <c r="F6" s="923"/>
      <c r="G6" s="1"/>
    </row>
    <row r="7" spans="1:23" ht="15.75" customHeight="1" x14ac:dyDescent="0.25">
      <c r="A7" s="46"/>
      <c r="B7" s="923"/>
      <c r="C7" s="923"/>
      <c r="D7" s="923"/>
      <c r="E7" s="923"/>
      <c r="F7" s="923"/>
      <c r="G7" s="1"/>
    </row>
    <row r="8" spans="1:23" ht="15" customHeight="1" x14ac:dyDescent="0.25">
      <c r="A8" s="46"/>
      <c r="B8" s="926"/>
      <c r="C8" s="926"/>
      <c r="D8" s="926"/>
      <c r="E8" s="926"/>
      <c r="F8" s="47"/>
      <c r="G8" s="1"/>
    </row>
    <row r="9" spans="1:23" ht="15.75" x14ac:dyDescent="0.25">
      <c r="A9" s="46"/>
      <c r="B9" s="46"/>
      <c r="C9" s="17"/>
      <c r="D9" s="17"/>
      <c r="E9" s="47"/>
      <c r="F9" s="47"/>
    </row>
    <row r="10" spans="1:23" ht="33.75" x14ac:dyDescent="0.25">
      <c r="A10" s="264" t="s">
        <v>25</v>
      </c>
      <c r="B10" s="265" t="s">
        <v>74</v>
      </c>
      <c r="C10" s="264" t="s">
        <v>75</v>
      </c>
      <c r="D10" s="265" t="s">
        <v>76</v>
      </c>
      <c r="E10" s="264" t="s">
        <v>77</v>
      </c>
      <c r="F10" s="264" t="s">
        <v>78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266">
        <v>1</v>
      </c>
      <c r="B11" s="266">
        <v>2</v>
      </c>
      <c r="C11" s="266">
        <v>3</v>
      </c>
      <c r="D11" s="266">
        <v>4</v>
      </c>
      <c r="E11" s="266">
        <v>5</v>
      </c>
      <c r="F11" s="266">
        <v>6</v>
      </c>
      <c r="G11" s="247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14"/>
    </row>
    <row r="12" spans="1:23" x14ac:dyDescent="0.25">
      <c r="A12" s="927" t="s">
        <v>737</v>
      </c>
      <c r="B12" s="928"/>
      <c r="C12" s="928"/>
      <c r="D12" s="928"/>
      <c r="E12" s="928"/>
      <c r="F12" s="929"/>
      <c r="G12" s="247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14"/>
    </row>
    <row r="13" spans="1:23" x14ac:dyDescent="0.25">
      <c r="A13" s="282" t="s">
        <v>230</v>
      </c>
      <c r="B13" s="283" t="s">
        <v>271</v>
      </c>
      <c r="C13" s="284"/>
      <c r="D13" s="285"/>
      <c r="E13" s="285"/>
      <c r="F13" s="286"/>
      <c r="G13" s="247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14"/>
    </row>
    <row r="14" spans="1:23" x14ac:dyDescent="0.25">
      <c r="A14" s="619" t="s">
        <v>231</v>
      </c>
      <c r="B14" s="620" t="s">
        <v>144</v>
      </c>
      <c r="C14" s="621"/>
      <c r="D14" s="622"/>
      <c r="E14" s="622"/>
      <c r="F14" s="623"/>
      <c r="G14" s="868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14"/>
    </row>
    <row r="15" spans="1:23" x14ac:dyDescent="0.25">
      <c r="A15" s="293">
        <v>1</v>
      </c>
      <c r="B15" s="299" t="s">
        <v>44</v>
      </c>
      <c r="C15" s="287" t="s">
        <v>55</v>
      </c>
      <c r="D15" s="293">
        <v>14</v>
      </c>
      <c r="E15" s="294"/>
      <c r="F15" s="296">
        <f>D15*E15</f>
        <v>0</v>
      </c>
      <c r="G15" s="250"/>
      <c r="H15" s="250"/>
      <c r="I15" s="250"/>
      <c r="J15" s="250"/>
      <c r="K15" s="250"/>
      <c r="L15" s="251"/>
      <c r="M15" s="251"/>
      <c r="N15" s="251"/>
      <c r="O15" s="251"/>
      <c r="P15" s="251"/>
      <c r="Q15" s="250"/>
      <c r="R15" s="250"/>
      <c r="S15" s="250"/>
      <c r="T15" s="246"/>
      <c r="U15" s="246"/>
      <c r="V15" s="246"/>
      <c r="W15" s="14"/>
    </row>
    <row r="16" spans="1:23" x14ac:dyDescent="0.25">
      <c r="A16" s="293">
        <v>2</v>
      </c>
      <c r="B16" s="300" t="s">
        <v>49</v>
      </c>
      <c r="C16" s="289" t="s">
        <v>55</v>
      </c>
      <c r="D16" s="295">
        <v>26</v>
      </c>
      <c r="E16" s="296"/>
      <c r="F16" s="296">
        <f t="shared" ref="F16:F38" si="0">D16*E16</f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 x14ac:dyDescent="0.25">
      <c r="A17" s="293">
        <v>3</v>
      </c>
      <c r="B17" s="300" t="s">
        <v>45</v>
      </c>
      <c r="C17" s="289" t="s">
        <v>55</v>
      </c>
      <c r="D17" s="295">
        <v>6</v>
      </c>
      <c r="E17" s="296"/>
      <c r="F17" s="296">
        <f t="shared" si="0"/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x14ac:dyDescent="0.25">
      <c r="A18" s="293">
        <v>4</v>
      </c>
      <c r="B18" s="300" t="s">
        <v>67</v>
      </c>
      <c r="C18" s="289" t="s">
        <v>55</v>
      </c>
      <c r="D18" s="295">
        <v>8</v>
      </c>
      <c r="E18" s="296"/>
      <c r="F18" s="296">
        <f t="shared" si="0"/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x14ac:dyDescent="0.25">
      <c r="A19" s="293">
        <v>5</v>
      </c>
      <c r="B19" s="300" t="s">
        <v>46</v>
      </c>
      <c r="C19" s="289" t="s">
        <v>55</v>
      </c>
      <c r="D19" s="295">
        <v>55</v>
      </c>
      <c r="E19" s="296"/>
      <c r="F19" s="296">
        <f t="shared" si="0"/>
        <v>0</v>
      </c>
      <c r="G19" s="43"/>
    </row>
    <row r="20" spans="1:23" x14ac:dyDescent="0.25">
      <c r="A20" s="293">
        <v>6</v>
      </c>
      <c r="B20" s="300" t="s">
        <v>61</v>
      </c>
      <c r="C20" s="289" t="s">
        <v>55</v>
      </c>
      <c r="D20" s="295">
        <v>6</v>
      </c>
      <c r="E20" s="296"/>
      <c r="F20" s="296">
        <f t="shared" si="0"/>
        <v>0</v>
      </c>
      <c r="G20" s="43"/>
    </row>
    <row r="21" spans="1:23" x14ac:dyDescent="0.25">
      <c r="A21" s="293">
        <v>7</v>
      </c>
      <c r="B21" s="300" t="s">
        <v>47</v>
      </c>
      <c r="C21" s="289" t="s">
        <v>55</v>
      </c>
      <c r="D21" s="295">
        <v>11</v>
      </c>
      <c r="E21" s="296"/>
      <c r="F21" s="296">
        <f t="shared" si="0"/>
        <v>0</v>
      </c>
      <c r="G21" s="43"/>
    </row>
    <row r="22" spans="1:23" x14ac:dyDescent="0.25">
      <c r="A22" s="293">
        <v>8</v>
      </c>
      <c r="B22" s="300" t="s">
        <v>48</v>
      </c>
      <c r="C22" s="289" t="s">
        <v>55</v>
      </c>
      <c r="D22" s="295">
        <v>18</v>
      </c>
      <c r="E22" s="296"/>
      <c r="F22" s="296">
        <f t="shared" si="0"/>
        <v>0</v>
      </c>
      <c r="G22" s="43"/>
    </row>
    <row r="23" spans="1:23" x14ac:dyDescent="0.25">
      <c r="A23" s="293">
        <v>9</v>
      </c>
      <c r="B23" s="301" t="s">
        <v>246</v>
      </c>
      <c r="C23" s="291" t="s">
        <v>55</v>
      </c>
      <c r="D23" s="297">
        <v>3</v>
      </c>
      <c r="E23" s="298"/>
      <c r="F23" s="296">
        <f t="shared" si="0"/>
        <v>0</v>
      </c>
      <c r="G23" s="43"/>
    </row>
    <row r="24" spans="1:23" x14ac:dyDescent="0.25">
      <c r="A24" s="293">
        <v>10</v>
      </c>
      <c r="B24" s="302" t="s">
        <v>52</v>
      </c>
      <c r="C24" s="291" t="s">
        <v>55</v>
      </c>
      <c r="D24" s="295">
        <v>1</v>
      </c>
      <c r="E24" s="298"/>
      <c r="F24" s="296">
        <f t="shared" si="0"/>
        <v>0</v>
      </c>
      <c r="G24" s="14"/>
    </row>
    <row r="25" spans="1:23" x14ac:dyDescent="0.25">
      <c r="A25" s="624" t="s">
        <v>232</v>
      </c>
      <c r="B25" s="625" t="s">
        <v>145</v>
      </c>
      <c r="C25" s="626"/>
      <c r="D25" s="627"/>
      <c r="E25" s="627"/>
      <c r="F25" s="628"/>
      <c r="G25" s="43"/>
    </row>
    <row r="26" spans="1:23" x14ac:dyDescent="0.25">
      <c r="A26" s="293">
        <v>1</v>
      </c>
      <c r="B26" s="299" t="s">
        <v>73</v>
      </c>
      <c r="C26" s="287" t="s">
        <v>55</v>
      </c>
      <c r="D26" s="303">
        <v>3</v>
      </c>
      <c r="E26" s="294"/>
      <c r="F26" s="296">
        <f t="shared" si="0"/>
        <v>0</v>
      </c>
      <c r="G26" s="43"/>
    </row>
    <row r="27" spans="1:23" x14ac:dyDescent="0.25">
      <c r="A27" s="293">
        <v>2</v>
      </c>
      <c r="B27" s="299" t="s">
        <v>247</v>
      </c>
      <c r="C27" s="287" t="s">
        <v>55</v>
      </c>
      <c r="D27" s="303">
        <v>3</v>
      </c>
      <c r="E27" s="294"/>
      <c r="F27" s="296">
        <f t="shared" si="0"/>
        <v>0</v>
      </c>
      <c r="G27" s="43"/>
    </row>
    <row r="28" spans="1:23" x14ac:dyDescent="0.25">
      <c r="A28" s="293">
        <v>3</v>
      </c>
      <c r="B28" s="300" t="s">
        <v>70</v>
      </c>
      <c r="C28" s="289" t="s">
        <v>55</v>
      </c>
      <c r="D28" s="304">
        <v>12</v>
      </c>
      <c r="E28" s="296"/>
      <c r="F28" s="296">
        <f t="shared" si="0"/>
        <v>0</v>
      </c>
      <c r="G28" s="43"/>
    </row>
    <row r="29" spans="1:23" x14ac:dyDescent="0.25">
      <c r="A29" s="293">
        <v>4</v>
      </c>
      <c r="B29" s="300" t="s">
        <v>61</v>
      </c>
      <c r="C29" s="289" t="s">
        <v>55</v>
      </c>
      <c r="D29" s="304">
        <v>9</v>
      </c>
      <c r="E29" s="296"/>
      <c r="F29" s="296">
        <f t="shared" si="0"/>
        <v>0</v>
      </c>
      <c r="G29" s="43"/>
    </row>
    <row r="30" spans="1:23" x14ac:dyDescent="0.25">
      <c r="A30" s="293">
        <v>5</v>
      </c>
      <c r="B30" s="300" t="s">
        <v>248</v>
      </c>
      <c r="C30" s="289" t="s">
        <v>55</v>
      </c>
      <c r="D30" s="304">
        <v>3</v>
      </c>
      <c r="E30" s="296"/>
      <c r="F30" s="296">
        <f t="shared" si="0"/>
        <v>0</v>
      </c>
      <c r="G30" s="43"/>
    </row>
    <row r="31" spans="1:23" x14ac:dyDescent="0.25">
      <c r="A31" s="293">
        <v>6</v>
      </c>
      <c r="B31" s="300" t="s">
        <v>62</v>
      </c>
      <c r="C31" s="289" t="s">
        <v>55</v>
      </c>
      <c r="D31" s="304">
        <v>13</v>
      </c>
      <c r="E31" s="296"/>
      <c r="F31" s="296">
        <f t="shared" si="0"/>
        <v>0</v>
      </c>
      <c r="G31" s="43"/>
    </row>
    <row r="32" spans="1:23" x14ac:dyDescent="0.25">
      <c r="A32" s="293">
        <v>7</v>
      </c>
      <c r="B32" s="300" t="s">
        <v>72</v>
      </c>
      <c r="C32" s="289" t="s">
        <v>55</v>
      </c>
      <c r="D32" s="304">
        <v>6</v>
      </c>
      <c r="E32" s="296"/>
      <c r="F32" s="296">
        <f t="shared" si="0"/>
        <v>0</v>
      </c>
      <c r="G32" s="43"/>
    </row>
    <row r="33" spans="1:7" x14ac:dyDescent="0.25">
      <c r="A33" s="293">
        <v>8</v>
      </c>
      <c r="B33" s="300" t="s">
        <v>51</v>
      </c>
      <c r="C33" s="289" t="s">
        <v>55</v>
      </c>
      <c r="D33" s="304">
        <v>4</v>
      </c>
      <c r="E33" s="296"/>
      <c r="F33" s="296">
        <f t="shared" si="0"/>
        <v>0</v>
      </c>
      <c r="G33" s="43"/>
    </row>
    <row r="34" spans="1:7" x14ac:dyDescent="0.25">
      <c r="A34" s="293">
        <v>9</v>
      </c>
      <c r="B34" s="300" t="s">
        <v>71</v>
      </c>
      <c r="C34" s="289" t="s">
        <v>55</v>
      </c>
      <c r="D34" s="304">
        <v>27</v>
      </c>
      <c r="E34" s="296"/>
      <c r="F34" s="296">
        <f t="shared" si="0"/>
        <v>0</v>
      </c>
      <c r="G34" s="43"/>
    </row>
    <row r="35" spans="1:7" x14ac:dyDescent="0.25">
      <c r="A35" s="293">
        <v>10</v>
      </c>
      <c r="B35" s="300" t="s">
        <v>50</v>
      </c>
      <c r="C35" s="289" t="s">
        <v>55</v>
      </c>
      <c r="D35" s="304">
        <v>81</v>
      </c>
      <c r="E35" s="296"/>
      <c r="F35" s="296">
        <f t="shared" si="0"/>
        <v>0</v>
      </c>
      <c r="G35" s="43"/>
    </row>
    <row r="36" spans="1:7" x14ac:dyDescent="0.25">
      <c r="A36" s="293">
        <v>11</v>
      </c>
      <c r="B36" s="300" t="s">
        <v>68</v>
      </c>
      <c r="C36" s="289" t="s">
        <v>55</v>
      </c>
      <c r="D36" s="304">
        <v>7</v>
      </c>
      <c r="E36" s="296"/>
      <c r="F36" s="296">
        <f t="shared" si="0"/>
        <v>0</v>
      </c>
      <c r="G36" s="43"/>
    </row>
    <row r="37" spans="1:7" x14ac:dyDescent="0.25">
      <c r="A37" s="293">
        <v>12</v>
      </c>
      <c r="B37" s="301" t="s">
        <v>69</v>
      </c>
      <c r="C37" s="291" t="s">
        <v>55</v>
      </c>
      <c r="D37" s="305">
        <v>8</v>
      </c>
      <c r="E37" s="298"/>
      <c r="F37" s="298">
        <f t="shared" si="0"/>
        <v>0</v>
      </c>
      <c r="G37" s="43"/>
    </row>
    <row r="38" spans="1:7" x14ac:dyDescent="0.25">
      <c r="A38" s="306"/>
      <c r="B38" s="301" t="s">
        <v>249</v>
      </c>
      <c r="C38" s="291" t="s">
        <v>55</v>
      </c>
      <c r="D38" s="307">
        <v>3</v>
      </c>
      <c r="E38" s="298"/>
      <c r="F38" s="298">
        <f t="shared" si="0"/>
        <v>0</v>
      </c>
      <c r="G38" s="14"/>
    </row>
    <row r="39" spans="1:7" x14ac:dyDescent="0.25">
      <c r="A39" s="629" t="s">
        <v>234</v>
      </c>
      <c r="B39" s="625" t="s">
        <v>244</v>
      </c>
      <c r="C39" s="626"/>
      <c r="D39" s="630"/>
      <c r="E39" s="627"/>
      <c r="F39" s="628"/>
      <c r="G39" s="43"/>
    </row>
    <row r="40" spans="1:7" x14ac:dyDescent="0.25">
      <c r="A40" s="295">
        <v>1</v>
      </c>
      <c r="B40" s="300" t="s">
        <v>258</v>
      </c>
      <c r="C40" s="289" t="s">
        <v>41</v>
      </c>
      <c r="D40" s="296">
        <v>160</v>
      </c>
      <c r="E40" s="296"/>
      <c r="F40" s="296">
        <f>D40*E40</f>
        <v>0</v>
      </c>
      <c r="G40" s="43"/>
    </row>
    <row r="41" spans="1:7" x14ac:dyDescent="0.25">
      <c r="A41" s="295">
        <v>2</v>
      </c>
      <c r="B41" s="299" t="s">
        <v>35</v>
      </c>
      <c r="C41" s="287" t="s">
        <v>37</v>
      </c>
      <c r="D41" s="294">
        <v>758</v>
      </c>
      <c r="E41" s="294"/>
      <c r="F41" s="296">
        <f t="shared" ref="F41:F55" si="1">D41*E41</f>
        <v>0</v>
      </c>
      <c r="G41" s="43"/>
    </row>
    <row r="42" spans="1:7" x14ac:dyDescent="0.25">
      <c r="A42" s="295">
        <v>3</v>
      </c>
      <c r="B42" s="300" t="s">
        <v>250</v>
      </c>
      <c r="C42" s="289" t="s">
        <v>41</v>
      </c>
      <c r="D42" s="296">
        <v>939</v>
      </c>
      <c r="E42" s="296"/>
      <c r="F42" s="296">
        <f t="shared" si="1"/>
        <v>0</v>
      </c>
      <c r="G42" s="43"/>
    </row>
    <row r="43" spans="1:7" x14ac:dyDescent="0.25">
      <c r="A43" s="295">
        <v>4</v>
      </c>
      <c r="B43" s="300" t="s">
        <v>38</v>
      </c>
      <c r="C43" s="289" t="s">
        <v>37</v>
      </c>
      <c r="D43" s="296">
        <v>964</v>
      </c>
      <c r="E43" s="296"/>
      <c r="F43" s="296">
        <f t="shared" si="1"/>
        <v>0</v>
      </c>
      <c r="G43" s="43"/>
    </row>
    <row r="44" spans="1:7" x14ac:dyDescent="0.25">
      <c r="A44" s="295">
        <v>5</v>
      </c>
      <c r="B44" s="300" t="s">
        <v>39</v>
      </c>
      <c r="C44" s="289" t="s">
        <v>37</v>
      </c>
      <c r="D44" s="296">
        <v>205</v>
      </c>
      <c r="E44" s="296"/>
      <c r="F44" s="296">
        <f t="shared" si="1"/>
        <v>0</v>
      </c>
      <c r="G44" s="43"/>
    </row>
    <row r="45" spans="1:7" x14ac:dyDescent="0.25">
      <c r="A45" s="295">
        <v>6</v>
      </c>
      <c r="B45" s="300" t="s">
        <v>83</v>
      </c>
      <c r="C45" s="289" t="s">
        <v>37</v>
      </c>
      <c r="D45" s="296">
        <v>24</v>
      </c>
      <c r="E45" s="296"/>
      <c r="F45" s="296">
        <f t="shared" si="1"/>
        <v>0</v>
      </c>
      <c r="G45" s="43"/>
    </row>
    <row r="46" spans="1:7" x14ac:dyDescent="0.25">
      <c r="A46" s="295">
        <v>7</v>
      </c>
      <c r="B46" s="300" t="s">
        <v>296</v>
      </c>
      <c r="C46" s="289" t="s">
        <v>37</v>
      </c>
      <c r="D46" s="296">
        <v>448</v>
      </c>
      <c r="E46" s="296"/>
      <c r="F46" s="296">
        <f t="shared" si="1"/>
        <v>0</v>
      </c>
      <c r="G46" s="14"/>
    </row>
    <row r="47" spans="1:7" x14ac:dyDescent="0.25">
      <c r="A47" s="295">
        <v>8</v>
      </c>
      <c r="B47" s="300" t="s">
        <v>40</v>
      </c>
      <c r="C47" s="289" t="s">
        <v>37</v>
      </c>
      <c r="D47" s="296">
        <v>157</v>
      </c>
      <c r="E47" s="296"/>
      <c r="F47" s="296">
        <f t="shared" si="1"/>
        <v>0</v>
      </c>
      <c r="G47" s="43"/>
    </row>
    <row r="48" spans="1:7" ht="24" x14ac:dyDescent="0.25">
      <c r="A48" s="295">
        <v>9</v>
      </c>
      <c r="B48" s="300" t="s">
        <v>186</v>
      </c>
      <c r="C48" s="289" t="s">
        <v>37</v>
      </c>
      <c r="D48" s="296">
        <v>424</v>
      </c>
      <c r="E48" s="296"/>
      <c r="F48" s="296">
        <f t="shared" si="1"/>
        <v>0</v>
      </c>
      <c r="G48" s="43"/>
    </row>
    <row r="49" spans="1:7" ht="24" x14ac:dyDescent="0.25">
      <c r="A49" s="295">
        <v>10</v>
      </c>
      <c r="B49" s="300" t="s">
        <v>187</v>
      </c>
      <c r="C49" s="289" t="s">
        <v>53</v>
      </c>
      <c r="D49" s="296">
        <v>10.6</v>
      </c>
      <c r="E49" s="296"/>
      <c r="F49" s="296">
        <f t="shared" si="1"/>
        <v>0</v>
      </c>
      <c r="G49" s="43"/>
    </row>
    <row r="50" spans="1:7" x14ac:dyDescent="0.25">
      <c r="A50" s="295">
        <v>11</v>
      </c>
      <c r="B50" s="300" t="s">
        <v>259</v>
      </c>
      <c r="C50" s="289" t="s">
        <v>37</v>
      </c>
      <c r="D50" s="296">
        <v>120</v>
      </c>
      <c r="E50" s="296"/>
      <c r="F50" s="296">
        <f t="shared" si="1"/>
        <v>0</v>
      </c>
      <c r="G50" s="43"/>
    </row>
    <row r="51" spans="1:7" x14ac:dyDescent="0.25">
      <c r="A51" s="295">
        <v>12</v>
      </c>
      <c r="B51" s="300" t="s">
        <v>260</v>
      </c>
      <c r="C51" s="289" t="s">
        <v>37</v>
      </c>
      <c r="D51" s="296">
        <v>41</v>
      </c>
      <c r="E51" s="296"/>
      <c r="F51" s="296">
        <f t="shared" si="1"/>
        <v>0</v>
      </c>
      <c r="G51" s="43"/>
    </row>
    <row r="52" spans="1:7" x14ac:dyDescent="0.25">
      <c r="A52" s="295">
        <v>13</v>
      </c>
      <c r="B52" s="300" t="s">
        <v>65</v>
      </c>
      <c r="C52" s="289" t="s">
        <v>37</v>
      </c>
      <c r="D52" s="296">
        <v>42</v>
      </c>
      <c r="E52" s="296"/>
      <c r="F52" s="296">
        <f t="shared" si="1"/>
        <v>0</v>
      </c>
      <c r="G52" s="43"/>
    </row>
    <row r="53" spans="1:7" x14ac:dyDescent="0.25">
      <c r="A53" s="295">
        <v>14</v>
      </c>
      <c r="B53" s="300" t="s">
        <v>188</v>
      </c>
      <c r="C53" s="289" t="s">
        <v>55</v>
      </c>
      <c r="D53" s="296">
        <v>2</v>
      </c>
      <c r="E53" s="296"/>
      <c r="F53" s="296">
        <f t="shared" si="1"/>
        <v>0</v>
      </c>
      <c r="G53" s="43"/>
    </row>
    <row r="54" spans="1:7" x14ac:dyDescent="0.25">
      <c r="A54" s="295">
        <v>15</v>
      </c>
      <c r="B54" s="300" t="s">
        <v>66</v>
      </c>
      <c r="C54" s="289" t="s">
        <v>55</v>
      </c>
      <c r="D54" s="296">
        <v>40</v>
      </c>
      <c r="E54" s="296"/>
      <c r="F54" s="296">
        <f t="shared" si="1"/>
        <v>0</v>
      </c>
      <c r="G54" s="14"/>
    </row>
    <row r="55" spans="1:7" x14ac:dyDescent="0.25">
      <c r="A55" s="295">
        <v>16</v>
      </c>
      <c r="B55" s="301" t="s">
        <v>295</v>
      </c>
      <c r="C55" s="291" t="s">
        <v>41</v>
      </c>
      <c r="D55" s="298">
        <v>160</v>
      </c>
      <c r="E55" s="298"/>
      <c r="F55" s="296">
        <f t="shared" si="1"/>
        <v>0</v>
      </c>
      <c r="G55" s="43"/>
    </row>
    <row r="56" spans="1:7" ht="24" x14ac:dyDescent="0.25">
      <c r="A56" s="295">
        <v>17</v>
      </c>
      <c r="B56" s="853" t="s">
        <v>795</v>
      </c>
      <c r="C56" s="291" t="s">
        <v>189</v>
      </c>
      <c r="D56" s="298">
        <v>32</v>
      </c>
      <c r="E56" s="298"/>
      <c r="F56" s="296">
        <f t="shared" ref="F56" si="2">D56*E56</f>
        <v>0</v>
      </c>
      <c r="G56" s="43"/>
    </row>
    <row r="57" spans="1:7" x14ac:dyDescent="0.25">
      <c r="A57" s="647"/>
      <c r="B57" s="648" t="s">
        <v>275</v>
      </c>
      <c r="C57" s="649"/>
      <c r="D57" s="650"/>
      <c r="E57" s="650"/>
      <c r="F57" s="651">
        <f>SUM(F15:F56)</f>
        <v>0</v>
      </c>
      <c r="G57" s="43"/>
    </row>
    <row r="58" spans="1:7" ht="15.75" customHeight="1" x14ac:dyDescent="0.25">
      <c r="A58" s="256" t="s">
        <v>233</v>
      </c>
      <c r="B58" s="257" t="s">
        <v>272</v>
      </c>
      <c r="C58" s="258"/>
      <c r="D58" s="259"/>
      <c r="E58" s="259"/>
      <c r="F58" s="260"/>
      <c r="G58" s="43"/>
    </row>
    <row r="59" spans="1:7" x14ac:dyDescent="0.25">
      <c r="A59" s="632" t="s">
        <v>135</v>
      </c>
      <c r="B59" s="633" t="s">
        <v>191</v>
      </c>
      <c r="C59" s="634"/>
      <c r="D59" s="635"/>
      <c r="E59" s="635"/>
      <c r="F59" s="636"/>
      <c r="G59" s="43"/>
    </row>
    <row r="60" spans="1:7" ht="24" x14ac:dyDescent="0.25">
      <c r="A60" s="287">
        <v>1</v>
      </c>
      <c r="B60" s="308" t="s">
        <v>146</v>
      </c>
      <c r="C60" s="309" t="s">
        <v>37</v>
      </c>
      <c r="D60" s="310">
        <v>26</v>
      </c>
      <c r="E60" s="310"/>
      <c r="F60" s="311">
        <f>D60*E60</f>
        <v>0</v>
      </c>
      <c r="G60" s="43"/>
    </row>
    <row r="61" spans="1:7" x14ac:dyDescent="0.25">
      <c r="A61" s="287">
        <v>2</v>
      </c>
      <c r="B61" s="312" t="s">
        <v>54</v>
      </c>
      <c r="C61" s="313" t="s">
        <v>37</v>
      </c>
      <c r="D61" s="310">
        <v>26</v>
      </c>
      <c r="E61" s="314"/>
      <c r="F61" s="311">
        <f>D61*E61</f>
        <v>0</v>
      </c>
      <c r="G61" s="43"/>
    </row>
    <row r="62" spans="1:7" ht="24" x14ac:dyDescent="0.25">
      <c r="A62" s="287">
        <v>4</v>
      </c>
      <c r="B62" s="312" t="s">
        <v>147</v>
      </c>
      <c r="C62" s="313" t="s">
        <v>37</v>
      </c>
      <c r="D62" s="314">
        <v>35.5</v>
      </c>
      <c r="E62" s="314"/>
      <c r="F62" s="311">
        <f>D62*E62</f>
        <v>0</v>
      </c>
      <c r="G62" s="43"/>
    </row>
    <row r="63" spans="1:7" ht="24" x14ac:dyDescent="0.25">
      <c r="A63" s="287">
        <v>5</v>
      </c>
      <c r="B63" s="312" t="s">
        <v>276</v>
      </c>
      <c r="C63" s="313" t="s">
        <v>37</v>
      </c>
      <c r="D63" s="314">
        <v>35.5</v>
      </c>
      <c r="E63" s="314"/>
      <c r="F63" s="311">
        <f>D63*E63</f>
        <v>0</v>
      </c>
      <c r="G63" s="43"/>
    </row>
    <row r="64" spans="1:7" x14ac:dyDescent="0.25">
      <c r="A64" s="287">
        <v>6</v>
      </c>
      <c r="B64" s="252" t="s">
        <v>771</v>
      </c>
      <c r="C64" s="315" t="s">
        <v>37</v>
      </c>
      <c r="D64" s="314">
        <v>35.5</v>
      </c>
      <c r="E64" s="316"/>
      <c r="F64" s="311">
        <f>D64*E64</f>
        <v>0</v>
      </c>
      <c r="G64" s="43"/>
    </row>
    <row r="65" spans="1:9" x14ac:dyDescent="0.25">
      <c r="A65" s="637" t="s">
        <v>232</v>
      </c>
      <c r="B65" s="638" t="s">
        <v>194</v>
      </c>
      <c r="C65" s="639"/>
      <c r="D65" s="439"/>
      <c r="E65" s="439"/>
      <c r="F65" s="440"/>
      <c r="G65" s="14"/>
    </row>
    <row r="66" spans="1:9" ht="24" x14ac:dyDescent="0.25">
      <c r="A66" s="317">
        <v>1</v>
      </c>
      <c r="B66" s="318" t="s">
        <v>193</v>
      </c>
      <c r="C66" s="319" t="s">
        <v>53</v>
      </c>
      <c r="D66" s="320">
        <v>20.3</v>
      </c>
      <c r="E66" s="320"/>
      <c r="F66" s="433">
        <f>D66*E66</f>
        <v>0</v>
      </c>
      <c r="G66" s="14"/>
      <c r="H66" s="245"/>
      <c r="I66" s="43"/>
    </row>
    <row r="67" spans="1:9" x14ac:dyDescent="0.25">
      <c r="A67" s="637" t="s">
        <v>234</v>
      </c>
      <c r="B67" s="640" t="s">
        <v>292</v>
      </c>
      <c r="C67" s="639"/>
      <c r="D67" s="641"/>
      <c r="E67" s="641"/>
      <c r="F67" s="440"/>
      <c r="G67" s="14"/>
      <c r="H67" s="245"/>
      <c r="I67" s="43"/>
    </row>
    <row r="68" spans="1:9" ht="24" x14ac:dyDescent="0.25">
      <c r="A68" s="287">
        <v>1</v>
      </c>
      <c r="B68" s="308" t="s">
        <v>150</v>
      </c>
      <c r="C68" s="309" t="s">
        <v>37</v>
      </c>
      <c r="D68" s="310">
        <v>25</v>
      </c>
      <c r="E68" s="310"/>
      <c r="F68" s="433">
        <f>D68*E68</f>
        <v>0</v>
      </c>
      <c r="G68" s="869"/>
      <c r="H68" s="245"/>
      <c r="I68" s="267"/>
    </row>
    <row r="69" spans="1:9" ht="24" x14ac:dyDescent="0.25">
      <c r="A69" s="287">
        <v>2</v>
      </c>
      <c r="B69" s="335" t="s">
        <v>151</v>
      </c>
      <c r="C69" s="313" t="s">
        <v>41</v>
      </c>
      <c r="D69" s="314">
        <v>27.5</v>
      </c>
      <c r="E69" s="314"/>
      <c r="F69" s="433">
        <f>D69*E69</f>
        <v>0</v>
      </c>
      <c r="G69" s="14"/>
      <c r="H69" s="245"/>
      <c r="I69" s="268"/>
    </row>
    <row r="70" spans="1:9" ht="24" x14ac:dyDescent="0.25">
      <c r="A70" s="287">
        <v>3</v>
      </c>
      <c r="B70" s="335" t="s">
        <v>56</v>
      </c>
      <c r="C70" s="336" t="s">
        <v>37</v>
      </c>
      <c r="D70" s="332">
        <v>28</v>
      </c>
      <c r="E70" s="332"/>
      <c r="F70" s="433">
        <f>D70*E70</f>
        <v>0</v>
      </c>
      <c r="G70" s="869"/>
      <c r="H70" s="245"/>
      <c r="I70" s="269"/>
    </row>
    <row r="71" spans="1:9" ht="36" x14ac:dyDescent="0.25">
      <c r="A71" s="287">
        <v>4</v>
      </c>
      <c r="B71" s="321" t="s">
        <v>294</v>
      </c>
      <c r="C71" s="336" t="s">
        <v>37</v>
      </c>
      <c r="D71" s="332">
        <v>28</v>
      </c>
      <c r="E71" s="332"/>
      <c r="F71" s="433">
        <f>D71*E71</f>
        <v>0</v>
      </c>
      <c r="G71" s="869"/>
      <c r="H71" s="245"/>
      <c r="I71" s="270"/>
    </row>
    <row r="72" spans="1:9" ht="36" x14ac:dyDescent="0.25">
      <c r="A72" s="287">
        <v>5</v>
      </c>
      <c r="B72" s="322" t="s">
        <v>293</v>
      </c>
      <c r="C72" s="336" t="s">
        <v>37</v>
      </c>
      <c r="D72" s="332">
        <v>28</v>
      </c>
      <c r="E72" s="333"/>
      <c r="F72" s="433">
        <f>D72*E72</f>
        <v>0</v>
      </c>
      <c r="G72" s="869"/>
      <c r="H72" s="245"/>
      <c r="I72" s="271"/>
    </row>
    <row r="73" spans="1:9" ht="24" x14ac:dyDescent="0.25">
      <c r="A73" s="637" t="s">
        <v>235</v>
      </c>
      <c r="B73" s="642" t="s">
        <v>284</v>
      </c>
      <c r="C73" s="639"/>
      <c r="D73" s="641"/>
      <c r="E73" s="641"/>
      <c r="F73" s="440"/>
      <c r="G73" s="14"/>
      <c r="H73" s="245"/>
      <c r="I73" s="272"/>
    </row>
    <row r="74" spans="1:9" ht="24" x14ac:dyDescent="0.25">
      <c r="A74" s="323">
        <v>1</v>
      </c>
      <c r="B74" s="337" t="s">
        <v>291</v>
      </c>
      <c r="C74" s="287" t="s">
        <v>41</v>
      </c>
      <c r="D74" s="288">
        <v>24.8</v>
      </c>
      <c r="E74" s="288"/>
      <c r="F74" s="433">
        <f t="shared" ref="F74:F77" si="3">D74*E74</f>
        <v>0</v>
      </c>
      <c r="G74" s="14"/>
      <c r="H74" s="245"/>
      <c r="I74" s="14"/>
    </row>
    <row r="75" spans="1:9" x14ac:dyDescent="0.25">
      <c r="A75" s="323">
        <v>2</v>
      </c>
      <c r="B75" s="337" t="s">
        <v>267</v>
      </c>
      <c r="C75" s="287" t="s">
        <v>41</v>
      </c>
      <c r="D75" s="324">
        <v>3</v>
      </c>
      <c r="E75" s="325"/>
      <c r="F75" s="433">
        <f t="shared" si="3"/>
        <v>0</v>
      </c>
      <c r="G75" s="14"/>
      <c r="H75" s="245"/>
    </row>
    <row r="76" spans="1:9" ht="24" x14ac:dyDescent="0.25">
      <c r="A76" s="323">
        <v>4</v>
      </c>
      <c r="B76" s="329" t="s">
        <v>268</v>
      </c>
      <c r="C76" s="327" t="s">
        <v>57</v>
      </c>
      <c r="D76" s="326">
        <v>3</v>
      </c>
      <c r="E76" s="326"/>
      <c r="F76" s="433">
        <f t="shared" si="3"/>
        <v>0</v>
      </c>
      <c r="G76" s="14"/>
      <c r="H76" s="245"/>
    </row>
    <row r="77" spans="1:9" x14ac:dyDescent="0.25">
      <c r="A77" s="323">
        <v>5</v>
      </c>
      <c r="B77" s="338" t="s">
        <v>58</v>
      </c>
      <c r="C77" s="291" t="s">
        <v>55</v>
      </c>
      <c r="D77" s="292">
        <v>1</v>
      </c>
      <c r="E77" s="292"/>
      <c r="F77" s="330">
        <f t="shared" si="3"/>
        <v>0</v>
      </c>
      <c r="G77" s="14"/>
      <c r="H77" s="245"/>
    </row>
    <row r="78" spans="1:9" x14ac:dyDescent="0.25">
      <c r="A78" s="624" t="s">
        <v>136</v>
      </c>
      <c r="B78" s="629" t="s">
        <v>236</v>
      </c>
      <c r="C78" s="626"/>
      <c r="D78" s="643"/>
      <c r="E78" s="643"/>
      <c r="F78" s="873"/>
      <c r="G78" s="14"/>
      <c r="H78" s="245"/>
    </row>
    <row r="79" spans="1:9" x14ac:dyDescent="0.25">
      <c r="A79" s="328">
        <v>1</v>
      </c>
      <c r="B79" s="339" t="s">
        <v>273</v>
      </c>
      <c r="C79" s="328" t="s">
        <v>37</v>
      </c>
      <c r="D79" s="288">
        <v>6.6</v>
      </c>
      <c r="E79" s="288"/>
      <c r="F79" s="330">
        <f t="shared" ref="F79:F94" si="4">D79*E79</f>
        <v>0</v>
      </c>
      <c r="G79" s="14"/>
      <c r="H79" s="245"/>
    </row>
    <row r="80" spans="1:9" ht="24" x14ac:dyDescent="0.25">
      <c r="A80" s="328">
        <v>2</v>
      </c>
      <c r="B80" s="338" t="s">
        <v>148</v>
      </c>
      <c r="C80" s="289" t="s">
        <v>37</v>
      </c>
      <c r="D80" s="290">
        <v>6.6</v>
      </c>
      <c r="E80" s="292"/>
      <c r="F80" s="330">
        <f t="shared" si="4"/>
        <v>0</v>
      </c>
      <c r="G80" s="14"/>
      <c r="H80" s="245"/>
    </row>
    <row r="81" spans="1:8" x14ac:dyDescent="0.25">
      <c r="A81" s="328">
        <v>3</v>
      </c>
      <c r="B81" s="338" t="s">
        <v>59</v>
      </c>
      <c r="C81" s="289" t="s">
        <v>37</v>
      </c>
      <c r="D81" s="290">
        <v>6.6</v>
      </c>
      <c r="E81" s="292"/>
      <c r="F81" s="330">
        <f t="shared" si="4"/>
        <v>0</v>
      </c>
      <c r="G81" s="14"/>
      <c r="H81" s="245"/>
    </row>
    <row r="82" spans="1:8" x14ac:dyDescent="0.25">
      <c r="A82" s="328">
        <v>4</v>
      </c>
      <c r="B82" s="329" t="s">
        <v>149</v>
      </c>
      <c r="C82" s="289" t="s">
        <v>37</v>
      </c>
      <c r="D82" s="290">
        <v>197</v>
      </c>
      <c r="E82" s="292"/>
      <c r="F82" s="330">
        <f t="shared" si="4"/>
        <v>0</v>
      </c>
      <c r="G82" s="14"/>
      <c r="H82" s="245"/>
    </row>
    <row r="83" spans="1:8" x14ac:dyDescent="0.25">
      <c r="A83" s="328">
        <v>5</v>
      </c>
      <c r="B83" s="329" t="s">
        <v>152</v>
      </c>
      <c r="C83" s="289" t="s">
        <v>37</v>
      </c>
      <c r="D83" s="290">
        <v>197</v>
      </c>
      <c r="E83" s="290"/>
      <c r="F83" s="330">
        <f t="shared" si="4"/>
        <v>0</v>
      </c>
      <c r="G83" s="43"/>
    </row>
    <row r="84" spans="1:8" x14ac:dyDescent="0.25">
      <c r="A84" s="328">
        <v>6</v>
      </c>
      <c r="B84" s="340" t="s">
        <v>277</v>
      </c>
      <c r="C84" s="289" t="s">
        <v>41</v>
      </c>
      <c r="D84" s="290">
        <v>6.7</v>
      </c>
      <c r="E84" s="292"/>
      <c r="F84" s="330">
        <f t="shared" si="4"/>
        <v>0</v>
      </c>
      <c r="G84" s="43"/>
    </row>
    <row r="85" spans="1:8" ht="24" x14ac:dyDescent="0.25">
      <c r="A85" s="328">
        <v>7</v>
      </c>
      <c r="B85" s="338" t="s">
        <v>153</v>
      </c>
      <c r="C85" s="291" t="s">
        <v>41</v>
      </c>
      <c r="D85" s="290">
        <v>6.7</v>
      </c>
      <c r="E85" s="292"/>
      <c r="F85" s="330">
        <f t="shared" si="4"/>
        <v>0</v>
      </c>
      <c r="G85" s="43"/>
    </row>
    <row r="86" spans="1:8" x14ac:dyDescent="0.25">
      <c r="A86" s="328">
        <v>8</v>
      </c>
      <c r="B86" s="329" t="s">
        <v>196</v>
      </c>
      <c r="C86" s="289" t="s">
        <v>37</v>
      </c>
      <c r="D86" s="290">
        <v>199</v>
      </c>
      <c r="E86" s="290"/>
      <c r="F86" s="330">
        <f t="shared" si="4"/>
        <v>0</v>
      </c>
      <c r="G86" s="43"/>
    </row>
    <row r="87" spans="1:8" x14ac:dyDescent="0.25">
      <c r="A87" s="328">
        <v>9</v>
      </c>
      <c r="B87" s="331" t="s">
        <v>197</v>
      </c>
      <c r="C87" s="291" t="s">
        <v>37</v>
      </c>
      <c r="D87" s="332">
        <v>203</v>
      </c>
      <c r="E87" s="292"/>
      <c r="F87" s="330">
        <f t="shared" si="4"/>
        <v>0</v>
      </c>
      <c r="G87" s="43"/>
    </row>
    <row r="88" spans="1:8" x14ac:dyDescent="0.25">
      <c r="A88" s="328">
        <v>10</v>
      </c>
      <c r="B88" s="331" t="s">
        <v>264</v>
      </c>
      <c r="C88" s="291" t="s">
        <v>37</v>
      </c>
      <c r="D88" s="290">
        <v>30.5</v>
      </c>
      <c r="E88" s="292"/>
      <c r="F88" s="330">
        <f t="shared" si="4"/>
        <v>0</v>
      </c>
      <c r="G88" s="14"/>
      <c r="H88" s="245"/>
    </row>
    <row r="89" spans="1:8" x14ac:dyDescent="0.25">
      <c r="A89" s="328">
        <v>11</v>
      </c>
      <c r="B89" s="331" t="s">
        <v>198</v>
      </c>
      <c r="C89" s="291" t="s">
        <v>37</v>
      </c>
      <c r="D89" s="290">
        <v>114</v>
      </c>
      <c r="E89" s="292"/>
      <c r="F89" s="330">
        <f t="shared" si="4"/>
        <v>0</v>
      </c>
      <c r="G89" s="14"/>
      <c r="H89" s="245"/>
    </row>
    <row r="90" spans="1:8" ht="24" x14ac:dyDescent="0.25">
      <c r="A90" s="328">
        <v>12</v>
      </c>
      <c r="B90" s="331" t="s">
        <v>199</v>
      </c>
      <c r="C90" s="291" t="s">
        <v>37</v>
      </c>
      <c r="D90" s="290">
        <v>51</v>
      </c>
      <c r="E90" s="292"/>
      <c r="F90" s="330">
        <f t="shared" si="4"/>
        <v>0</v>
      </c>
      <c r="G90" s="14"/>
      <c r="H90" s="245"/>
    </row>
    <row r="91" spans="1:8" x14ac:dyDescent="0.25">
      <c r="A91" s="328">
        <v>13</v>
      </c>
      <c r="B91" s="331" t="s">
        <v>200</v>
      </c>
      <c r="C91" s="291" t="s">
        <v>37</v>
      </c>
      <c r="D91" s="332">
        <v>195</v>
      </c>
      <c r="E91" s="292"/>
      <c r="F91" s="330">
        <f t="shared" si="4"/>
        <v>0</v>
      </c>
      <c r="G91" s="14"/>
      <c r="H91" s="245"/>
    </row>
    <row r="92" spans="1:8" x14ac:dyDescent="0.25">
      <c r="A92" s="328">
        <v>14</v>
      </c>
      <c r="B92" s="331" t="s">
        <v>195</v>
      </c>
      <c r="C92" s="291" t="s">
        <v>37</v>
      </c>
      <c r="D92" s="292">
        <v>60.9</v>
      </c>
      <c r="E92" s="292"/>
      <c r="F92" s="330">
        <f t="shared" si="4"/>
        <v>0</v>
      </c>
      <c r="G92" s="870"/>
      <c r="H92" s="245"/>
    </row>
    <row r="93" spans="1:8" x14ac:dyDescent="0.25">
      <c r="A93" s="328">
        <v>15</v>
      </c>
      <c r="B93" s="331" t="s">
        <v>263</v>
      </c>
      <c r="C93" s="291" t="s">
        <v>37</v>
      </c>
      <c r="D93" s="292">
        <v>13.1</v>
      </c>
      <c r="E93" s="292"/>
      <c r="F93" s="330">
        <f t="shared" si="4"/>
        <v>0</v>
      </c>
      <c r="G93" s="14"/>
      <c r="H93" s="245"/>
    </row>
    <row r="94" spans="1:8" ht="24" x14ac:dyDescent="0.25">
      <c r="A94" s="328">
        <v>16</v>
      </c>
      <c r="B94" s="322" t="s">
        <v>154</v>
      </c>
      <c r="C94" s="291" t="s">
        <v>41</v>
      </c>
      <c r="D94" s="333">
        <v>47.8</v>
      </c>
      <c r="E94" s="333"/>
      <c r="F94" s="330">
        <f t="shared" si="4"/>
        <v>0</v>
      </c>
      <c r="G94" s="14"/>
      <c r="H94" s="245"/>
    </row>
    <row r="95" spans="1:8" x14ac:dyDescent="0.25">
      <c r="A95" s="644" t="s">
        <v>237</v>
      </c>
      <c r="B95" s="645" t="s">
        <v>190</v>
      </c>
      <c r="C95" s="626"/>
      <c r="D95" s="641"/>
      <c r="E95" s="641"/>
      <c r="F95" s="646"/>
      <c r="G95" s="14"/>
      <c r="H95" s="245"/>
    </row>
    <row r="96" spans="1:8" ht="24" x14ac:dyDescent="0.25">
      <c r="A96" s="287">
        <v>1</v>
      </c>
      <c r="B96" s="308" t="s">
        <v>262</v>
      </c>
      <c r="C96" s="309" t="s">
        <v>37</v>
      </c>
      <c r="D96" s="310">
        <v>13.1</v>
      </c>
      <c r="E96" s="310"/>
      <c r="F96" s="311">
        <f>D96*E96</f>
        <v>0</v>
      </c>
      <c r="G96" s="14"/>
    </row>
    <row r="97" spans="1:12" x14ac:dyDescent="0.25">
      <c r="A97" s="334">
        <v>2</v>
      </c>
      <c r="B97" s="322" t="s">
        <v>192</v>
      </c>
      <c r="C97" s="315" t="s">
        <v>37</v>
      </c>
      <c r="D97" s="310">
        <v>13.1</v>
      </c>
      <c r="E97" s="333"/>
      <c r="F97" s="341">
        <f>D97*E97</f>
        <v>0</v>
      </c>
      <c r="G97" s="272"/>
      <c r="H97" s="273"/>
    </row>
    <row r="98" spans="1:12" x14ac:dyDescent="0.25">
      <c r="A98" s="652"/>
      <c r="B98" s="653" t="s">
        <v>245</v>
      </c>
      <c r="C98" s="654"/>
      <c r="D98" s="655"/>
      <c r="E98" s="655"/>
      <c r="F98" s="656">
        <f>SUM(F60:F97)</f>
        <v>0</v>
      </c>
      <c r="G98" s="274"/>
    </row>
    <row r="99" spans="1:12" ht="24" customHeight="1" x14ac:dyDescent="0.25">
      <c r="A99" s="261" t="s">
        <v>238</v>
      </c>
      <c r="B99" s="920" t="s">
        <v>285</v>
      </c>
      <c r="C99" s="921"/>
      <c r="D99" s="921"/>
      <c r="E99" s="921"/>
      <c r="F99" s="922"/>
      <c r="G99" s="14"/>
    </row>
    <row r="100" spans="1:12" ht="15.75" customHeight="1" x14ac:dyDescent="0.25">
      <c r="A100" s="657" t="s">
        <v>286</v>
      </c>
      <c r="B100" s="864" t="s">
        <v>287</v>
      </c>
      <c r="C100" s="658"/>
      <c r="D100" s="659"/>
      <c r="E100" s="659"/>
      <c r="F100" s="660"/>
      <c r="G100" s="14"/>
    </row>
    <row r="101" spans="1:12" ht="24" customHeight="1" x14ac:dyDescent="0.25">
      <c r="A101" s="404"/>
      <c r="B101" s="405" t="s">
        <v>288</v>
      </c>
      <c r="C101" s="406" t="s">
        <v>37</v>
      </c>
      <c r="D101" s="407">
        <v>45</v>
      </c>
      <c r="E101" s="407"/>
      <c r="F101" s="408">
        <f>D101*E101</f>
        <v>0</v>
      </c>
      <c r="G101" s="14"/>
    </row>
    <row r="102" spans="1:12" ht="50.25" customHeight="1" x14ac:dyDescent="0.25">
      <c r="A102" s="404"/>
      <c r="B102" s="321" t="s">
        <v>289</v>
      </c>
      <c r="C102" s="406" t="s">
        <v>37</v>
      </c>
      <c r="D102" s="407">
        <v>479</v>
      </c>
      <c r="E102" s="407"/>
      <c r="F102" s="408">
        <f>D102*E102</f>
        <v>0</v>
      </c>
      <c r="G102" s="14"/>
    </row>
    <row r="103" spans="1:12" ht="39.75" customHeight="1" x14ac:dyDescent="0.25">
      <c r="A103" s="404"/>
      <c r="B103" s="337" t="s">
        <v>290</v>
      </c>
      <c r="C103" s="406" t="s">
        <v>41</v>
      </c>
      <c r="D103" s="407">
        <v>160</v>
      </c>
      <c r="E103" s="407"/>
      <c r="F103" s="408">
        <f>D103*E103</f>
        <v>0</v>
      </c>
      <c r="G103" s="14"/>
    </row>
    <row r="104" spans="1:12" ht="15" customHeight="1" x14ac:dyDescent="0.25">
      <c r="A104" s="632" t="s">
        <v>232</v>
      </c>
      <c r="B104" s="661" t="s">
        <v>203</v>
      </c>
      <c r="C104" s="634"/>
      <c r="D104" s="661"/>
      <c r="E104" s="661"/>
      <c r="F104" s="662"/>
      <c r="G104" s="14"/>
    </row>
    <row r="105" spans="1:12" ht="24" x14ac:dyDescent="0.25">
      <c r="A105" s="378">
        <v>1</v>
      </c>
      <c r="B105" s="398" t="s">
        <v>155</v>
      </c>
      <c r="C105" s="396" t="s">
        <v>53</v>
      </c>
      <c r="D105" s="379">
        <v>6.91</v>
      </c>
      <c r="E105" s="379"/>
      <c r="F105" s="342">
        <f>D105*E105</f>
        <v>0</v>
      </c>
      <c r="G105" s="14"/>
      <c r="L105" t="s">
        <v>773</v>
      </c>
    </row>
    <row r="106" spans="1:12" ht="24" x14ac:dyDescent="0.25">
      <c r="A106" s="378">
        <v>2</v>
      </c>
      <c r="B106" s="398" t="s">
        <v>170</v>
      </c>
      <c r="C106" s="396" t="s">
        <v>37</v>
      </c>
      <c r="D106" s="379">
        <v>100.3</v>
      </c>
      <c r="E106" s="379"/>
      <c r="F106" s="342">
        <f t="shared" ref="F106:F113" si="5">D106*E106</f>
        <v>0</v>
      </c>
      <c r="G106" s="14"/>
    </row>
    <row r="107" spans="1:12" x14ac:dyDescent="0.25">
      <c r="A107" s="378">
        <v>3</v>
      </c>
      <c r="B107" s="399" t="s">
        <v>205</v>
      </c>
      <c r="C107" s="344" t="s">
        <v>37</v>
      </c>
      <c r="D107" s="379">
        <v>255</v>
      </c>
      <c r="E107" s="379"/>
      <c r="F107" s="342">
        <f t="shared" si="5"/>
        <v>0</v>
      </c>
      <c r="G107" s="14"/>
    </row>
    <row r="108" spans="1:12" ht="36" x14ac:dyDescent="0.25">
      <c r="A108" s="378">
        <v>4</v>
      </c>
      <c r="B108" s="343" t="s">
        <v>281</v>
      </c>
      <c r="C108" s="344" t="s">
        <v>37</v>
      </c>
      <c r="D108" s="379">
        <v>69.5</v>
      </c>
      <c r="E108" s="379"/>
      <c r="F108" s="342">
        <f t="shared" si="5"/>
        <v>0</v>
      </c>
      <c r="G108" s="14"/>
      <c r="H108" s="14"/>
    </row>
    <row r="109" spans="1:12" ht="36" x14ac:dyDescent="0.25">
      <c r="A109" s="378">
        <v>5</v>
      </c>
      <c r="B109" s="343" t="s">
        <v>280</v>
      </c>
      <c r="C109" s="344" t="s">
        <v>37</v>
      </c>
      <c r="D109" s="379">
        <v>79.5</v>
      </c>
      <c r="E109" s="379"/>
      <c r="F109" s="342">
        <f t="shared" si="5"/>
        <v>0</v>
      </c>
      <c r="G109" s="43"/>
      <c r="H109" s="14"/>
    </row>
    <row r="110" spans="1:12" ht="36" x14ac:dyDescent="0.25">
      <c r="A110" s="378">
        <v>6</v>
      </c>
      <c r="B110" s="343" t="s">
        <v>279</v>
      </c>
      <c r="C110" s="344" t="s">
        <v>37</v>
      </c>
      <c r="D110" s="379">
        <v>380</v>
      </c>
      <c r="E110" s="379"/>
      <c r="F110" s="342">
        <f t="shared" si="5"/>
        <v>0</v>
      </c>
      <c r="G110" s="43"/>
      <c r="H110" s="277"/>
    </row>
    <row r="111" spans="1:12" ht="30.75" customHeight="1" x14ac:dyDescent="0.25">
      <c r="A111" s="378">
        <v>7</v>
      </c>
      <c r="B111" s="343" t="s">
        <v>278</v>
      </c>
      <c r="C111" s="344" t="s">
        <v>37</v>
      </c>
      <c r="D111" s="379">
        <v>299</v>
      </c>
      <c r="E111" s="379"/>
      <c r="F111" s="342">
        <f t="shared" si="5"/>
        <v>0</v>
      </c>
      <c r="G111" s="43"/>
      <c r="H111" s="277"/>
    </row>
    <row r="112" spans="1:12" ht="24" x14ac:dyDescent="0.25">
      <c r="A112" s="378">
        <v>8</v>
      </c>
      <c r="B112" s="343" t="s">
        <v>282</v>
      </c>
      <c r="C112" s="344" t="s">
        <v>37</v>
      </c>
      <c r="D112" s="345">
        <v>106</v>
      </c>
      <c r="E112" s="345"/>
      <c r="F112" s="342">
        <f t="shared" si="5"/>
        <v>0</v>
      </c>
      <c r="G112" s="43"/>
      <c r="H112" s="277"/>
    </row>
    <row r="113" spans="1:12" ht="24" x14ac:dyDescent="0.25">
      <c r="A113" s="402">
        <v>9</v>
      </c>
      <c r="B113" s="400" t="s">
        <v>224</v>
      </c>
      <c r="C113" s="346" t="s">
        <v>37</v>
      </c>
      <c r="D113" s="364">
        <v>133</v>
      </c>
      <c r="E113" s="364"/>
      <c r="F113" s="403">
        <f t="shared" si="5"/>
        <v>0</v>
      </c>
      <c r="G113" s="871"/>
      <c r="H113" s="277"/>
    </row>
    <row r="114" spans="1:12" x14ac:dyDescent="0.25">
      <c r="A114" s="663" t="s">
        <v>234</v>
      </c>
      <c r="B114" s="860" t="s">
        <v>274</v>
      </c>
      <c r="C114" s="861"/>
      <c r="D114" s="861"/>
      <c r="E114" s="861"/>
      <c r="F114" s="862"/>
      <c r="G114" s="43"/>
      <c r="H114" s="277"/>
    </row>
    <row r="115" spans="1:12" ht="23.25" customHeight="1" x14ac:dyDescent="0.25">
      <c r="A115" s="859"/>
      <c r="B115" s="930" t="s">
        <v>787</v>
      </c>
      <c r="C115" s="930"/>
      <c r="D115" s="930"/>
      <c r="E115" s="930"/>
      <c r="F115" s="931"/>
      <c r="G115" s="281"/>
      <c r="H115" s="281"/>
      <c r="I115" s="281"/>
      <c r="J115" s="281"/>
      <c r="K115" s="281"/>
      <c r="L115" s="281"/>
    </row>
    <row r="116" spans="1:12" x14ac:dyDescent="0.25">
      <c r="A116" s="63">
        <v>1</v>
      </c>
      <c r="B116" s="347" t="s">
        <v>251</v>
      </c>
      <c r="C116" s="63" t="s">
        <v>34</v>
      </c>
      <c r="D116" s="348">
        <v>11.52</v>
      </c>
      <c r="E116" s="349"/>
      <c r="F116" s="350">
        <f>D116*E116</f>
        <v>0</v>
      </c>
      <c r="G116" s="276"/>
      <c r="H116" s="278"/>
    </row>
    <row r="117" spans="1:12" x14ac:dyDescent="0.25">
      <c r="A117" s="63">
        <v>2</v>
      </c>
      <c r="B117" s="347" t="s">
        <v>252</v>
      </c>
      <c r="C117" s="63" t="s">
        <v>34</v>
      </c>
      <c r="D117" s="351">
        <v>268.92</v>
      </c>
      <c r="E117" s="349"/>
      <c r="F117" s="350">
        <f t="shared" ref="F117:F125" si="6">D117*E117</f>
        <v>0</v>
      </c>
      <c r="G117" s="276"/>
      <c r="H117" s="278"/>
    </row>
    <row r="118" spans="1:12" x14ac:dyDescent="0.25">
      <c r="A118" s="63">
        <v>3</v>
      </c>
      <c r="B118" s="347" t="s">
        <v>253</v>
      </c>
      <c r="C118" s="63" t="s">
        <v>34</v>
      </c>
      <c r="D118" s="351">
        <v>17.28</v>
      </c>
      <c r="E118" s="349"/>
      <c r="F118" s="350">
        <f t="shared" si="6"/>
        <v>0</v>
      </c>
      <c r="G118" s="276"/>
      <c r="H118" s="278"/>
    </row>
    <row r="119" spans="1:12" x14ac:dyDescent="0.25">
      <c r="A119" s="63">
        <v>4</v>
      </c>
      <c r="B119" s="347" t="s">
        <v>254</v>
      </c>
      <c r="C119" s="63" t="s">
        <v>34</v>
      </c>
      <c r="D119" s="351">
        <v>18.899999999999999</v>
      </c>
      <c r="E119" s="349"/>
      <c r="F119" s="350">
        <f t="shared" si="6"/>
        <v>0</v>
      </c>
      <c r="G119" s="276"/>
      <c r="H119" s="278"/>
    </row>
    <row r="120" spans="1:12" x14ac:dyDescent="0.25">
      <c r="A120" s="63">
        <v>5</v>
      </c>
      <c r="B120" s="353" t="s">
        <v>156</v>
      </c>
      <c r="C120" s="63" t="s">
        <v>34</v>
      </c>
      <c r="D120" s="351">
        <v>7.16</v>
      </c>
      <c r="E120" s="349"/>
      <c r="F120" s="350">
        <f t="shared" si="6"/>
        <v>0</v>
      </c>
      <c r="G120" s="276"/>
      <c r="H120" s="278"/>
    </row>
    <row r="121" spans="1:12" x14ac:dyDescent="0.25">
      <c r="A121" s="63">
        <v>6</v>
      </c>
      <c r="B121" s="353" t="s">
        <v>161</v>
      </c>
      <c r="C121" s="63" t="s">
        <v>34</v>
      </c>
      <c r="D121" s="351">
        <v>4.8600000000000003</v>
      </c>
      <c r="E121" s="349"/>
      <c r="F121" s="350">
        <f t="shared" si="6"/>
        <v>0</v>
      </c>
      <c r="G121" s="276"/>
      <c r="H121" s="278"/>
    </row>
    <row r="122" spans="1:12" x14ac:dyDescent="0.25">
      <c r="A122" s="63">
        <v>7</v>
      </c>
      <c r="B122" s="353" t="s">
        <v>157</v>
      </c>
      <c r="C122" s="63" t="s">
        <v>34</v>
      </c>
      <c r="D122" s="354">
        <v>1.99</v>
      </c>
      <c r="E122" s="349"/>
      <c r="F122" s="350">
        <f t="shared" si="6"/>
        <v>0</v>
      </c>
      <c r="G122" s="276"/>
      <c r="H122" s="278"/>
    </row>
    <row r="123" spans="1:12" x14ac:dyDescent="0.25">
      <c r="A123" s="63">
        <v>8</v>
      </c>
      <c r="B123" s="353" t="s">
        <v>162</v>
      </c>
      <c r="C123" s="63" t="s">
        <v>34</v>
      </c>
      <c r="D123" s="354">
        <v>1.89</v>
      </c>
      <c r="E123" s="349"/>
      <c r="F123" s="350">
        <f t="shared" si="6"/>
        <v>0</v>
      </c>
      <c r="G123" s="276"/>
      <c r="H123" s="278"/>
    </row>
    <row r="124" spans="1:12" x14ac:dyDescent="0.25">
      <c r="A124" s="63">
        <v>9</v>
      </c>
      <c r="B124" s="353" t="s">
        <v>158</v>
      </c>
      <c r="C124" s="63" t="s">
        <v>34</v>
      </c>
      <c r="D124" s="354">
        <v>1.99</v>
      </c>
      <c r="E124" s="349"/>
      <c r="F124" s="350">
        <f t="shared" si="6"/>
        <v>0</v>
      </c>
      <c r="G124" s="276"/>
      <c r="H124" s="278"/>
    </row>
    <row r="125" spans="1:12" x14ac:dyDescent="0.25">
      <c r="A125" s="63">
        <v>10</v>
      </c>
      <c r="B125" s="353" t="s">
        <v>163</v>
      </c>
      <c r="C125" s="62" t="s">
        <v>34</v>
      </c>
      <c r="D125" s="354">
        <v>1.89</v>
      </c>
      <c r="E125" s="354"/>
      <c r="F125" s="350">
        <f t="shared" si="6"/>
        <v>0</v>
      </c>
      <c r="G125" s="276"/>
      <c r="H125" s="278"/>
    </row>
    <row r="126" spans="1:12" x14ac:dyDescent="0.25">
      <c r="A126" s="380">
        <v>11</v>
      </c>
      <c r="B126" s="355" t="s">
        <v>255</v>
      </c>
      <c r="C126" s="381"/>
      <c r="D126" s="382"/>
      <c r="E126" s="382"/>
      <c r="F126" s="383"/>
      <c r="G126" s="276"/>
      <c r="H126" s="279"/>
    </row>
    <row r="127" spans="1:12" ht="16.5" customHeight="1" x14ac:dyDescent="0.25">
      <c r="A127" s="837"/>
      <c r="B127" s="843" t="s">
        <v>811</v>
      </c>
      <c r="C127" s="742"/>
      <c r="D127" s="838"/>
      <c r="E127" s="838"/>
      <c r="F127" s="839"/>
      <c r="G127" s="276"/>
      <c r="H127" s="274"/>
    </row>
    <row r="128" spans="1:12" x14ac:dyDescent="0.25">
      <c r="A128" s="63">
        <v>1</v>
      </c>
      <c r="B128" s="840" t="s">
        <v>780</v>
      </c>
      <c r="C128" s="63" t="s">
        <v>34</v>
      </c>
      <c r="D128" s="356">
        <v>8.4</v>
      </c>
      <c r="E128" s="368"/>
      <c r="F128" s="350">
        <f>D128*E128</f>
        <v>0</v>
      </c>
      <c r="G128" s="276"/>
      <c r="H128" s="280"/>
    </row>
    <row r="129" spans="1:8" x14ac:dyDescent="0.25">
      <c r="A129" s="62">
        <v>2</v>
      </c>
      <c r="B129" s="840" t="s">
        <v>779</v>
      </c>
      <c r="C129" s="62" t="s">
        <v>34</v>
      </c>
      <c r="D129" s="357">
        <v>20.8</v>
      </c>
      <c r="E129" s="354"/>
      <c r="F129" s="350">
        <f t="shared" ref="F129:F148" si="7">D129*E129</f>
        <v>0</v>
      </c>
      <c r="G129" s="276"/>
      <c r="H129" s="280"/>
    </row>
    <row r="130" spans="1:8" x14ac:dyDescent="0.25">
      <c r="A130" s="62">
        <v>3</v>
      </c>
      <c r="B130" s="840" t="s">
        <v>778</v>
      </c>
      <c r="C130" s="62" t="s">
        <v>34</v>
      </c>
      <c r="D130" s="357">
        <v>5.04</v>
      </c>
      <c r="E130" s="354"/>
      <c r="F130" s="350">
        <f t="shared" si="7"/>
        <v>0</v>
      </c>
      <c r="G130" s="276"/>
      <c r="H130" s="280"/>
    </row>
    <row r="131" spans="1:8" x14ac:dyDescent="0.25">
      <c r="A131" s="62">
        <v>4</v>
      </c>
      <c r="B131" s="840" t="s">
        <v>777</v>
      </c>
      <c r="C131" s="62" t="s">
        <v>34</v>
      </c>
      <c r="D131" s="357">
        <v>69.930000000000007</v>
      </c>
      <c r="E131" s="354"/>
      <c r="F131" s="350">
        <f t="shared" si="7"/>
        <v>0</v>
      </c>
      <c r="G131" s="276"/>
      <c r="H131" s="280"/>
    </row>
    <row r="132" spans="1:8" x14ac:dyDescent="0.25">
      <c r="A132" s="62">
        <v>5</v>
      </c>
      <c r="B132" s="840" t="s">
        <v>776</v>
      </c>
      <c r="C132" s="62" t="s">
        <v>34</v>
      </c>
      <c r="D132" s="357">
        <v>58.8</v>
      </c>
      <c r="E132" s="354"/>
      <c r="F132" s="350">
        <f t="shared" si="7"/>
        <v>0</v>
      </c>
      <c r="G132" s="276"/>
      <c r="H132" s="280"/>
    </row>
    <row r="133" spans="1:8" x14ac:dyDescent="0.25">
      <c r="A133" s="62">
        <v>6</v>
      </c>
      <c r="B133" s="840" t="s">
        <v>775</v>
      </c>
      <c r="C133" s="62" t="s">
        <v>34</v>
      </c>
      <c r="D133" s="357">
        <v>8.4</v>
      </c>
      <c r="E133" s="354"/>
      <c r="F133" s="350">
        <f t="shared" si="7"/>
        <v>0</v>
      </c>
      <c r="G133" s="276"/>
      <c r="H133" s="280"/>
    </row>
    <row r="134" spans="1:8" x14ac:dyDescent="0.25">
      <c r="A134" s="62">
        <v>7</v>
      </c>
      <c r="B134" s="840" t="s">
        <v>774</v>
      </c>
      <c r="C134" s="62" t="s">
        <v>34</v>
      </c>
      <c r="D134" s="357">
        <v>3.96</v>
      </c>
      <c r="E134" s="354"/>
      <c r="F134" s="350">
        <f t="shared" si="7"/>
        <v>0</v>
      </c>
      <c r="G134" s="276"/>
      <c r="H134" s="280"/>
    </row>
    <row r="135" spans="1:8" ht="24.75" x14ac:dyDescent="0.25">
      <c r="A135" s="62">
        <v>8</v>
      </c>
      <c r="B135" s="840" t="s">
        <v>782</v>
      </c>
      <c r="C135" s="62" t="s">
        <v>34</v>
      </c>
      <c r="D135" s="357">
        <v>3.74</v>
      </c>
      <c r="E135" s="354"/>
      <c r="F135" s="350">
        <f t="shared" si="7"/>
        <v>0</v>
      </c>
      <c r="G135" s="276"/>
      <c r="H135" s="280"/>
    </row>
    <row r="136" spans="1:8" x14ac:dyDescent="0.25">
      <c r="A136" s="62">
        <v>9</v>
      </c>
      <c r="B136" s="840" t="s">
        <v>781</v>
      </c>
      <c r="C136" s="62" t="s">
        <v>34</v>
      </c>
      <c r="D136" s="357">
        <v>11.34</v>
      </c>
      <c r="E136" s="368"/>
      <c r="F136" s="350">
        <f t="shared" si="7"/>
        <v>0</v>
      </c>
      <c r="G136" s="276"/>
      <c r="H136" s="280"/>
    </row>
    <row r="137" spans="1:8" x14ac:dyDescent="0.25">
      <c r="A137" s="62">
        <v>10</v>
      </c>
      <c r="B137" s="840" t="s">
        <v>785</v>
      </c>
      <c r="C137" s="62" t="s">
        <v>34</v>
      </c>
      <c r="D137" s="357">
        <v>3.96</v>
      </c>
      <c r="E137" s="368"/>
      <c r="F137" s="350">
        <f t="shared" si="7"/>
        <v>0</v>
      </c>
      <c r="G137" s="276"/>
      <c r="H137" s="280"/>
    </row>
    <row r="138" spans="1:8" x14ac:dyDescent="0.25">
      <c r="A138" s="62">
        <v>11</v>
      </c>
      <c r="B138" s="840" t="s">
        <v>783</v>
      </c>
      <c r="C138" s="62" t="s">
        <v>34</v>
      </c>
      <c r="D138" s="357">
        <v>4.41</v>
      </c>
      <c r="E138" s="368"/>
      <c r="F138" s="350">
        <f t="shared" si="7"/>
        <v>0</v>
      </c>
      <c r="G138" s="276"/>
      <c r="H138" s="280"/>
    </row>
    <row r="139" spans="1:8" x14ac:dyDescent="0.25">
      <c r="A139" s="62">
        <v>12</v>
      </c>
      <c r="B139" s="844" t="s">
        <v>784</v>
      </c>
      <c r="C139" s="61" t="s">
        <v>34</v>
      </c>
      <c r="D139" s="357">
        <v>4.7699999999999996</v>
      </c>
      <c r="E139" s="384"/>
      <c r="F139" s="350">
        <f t="shared" si="7"/>
        <v>0</v>
      </c>
      <c r="G139" s="276"/>
      <c r="H139" s="280"/>
    </row>
    <row r="140" spans="1:8" x14ac:dyDescent="0.25">
      <c r="A140" s="62">
        <v>13</v>
      </c>
      <c r="B140" s="358" t="s">
        <v>256</v>
      </c>
      <c r="C140" s="62" t="s">
        <v>55</v>
      </c>
      <c r="D140" s="357">
        <v>4</v>
      </c>
      <c r="E140" s="354"/>
      <c r="F140" s="350">
        <f t="shared" si="7"/>
        <v>0</v>
      </c>
      <c r="G140" s="276"/>
      <c r="H140" s="280"/>
    </row>
    <row r="141" spans="1:8" ht="15" customHeight="1" x14ac:dyDescent="0.25">
      <c r="A141" s="359" t="s">
        <v>257</v>
      </c>
      <c r="B141" s="360" t="s">
        <v>772</v>
      </c>
      <c r="C141" s="377"/>
      <c r="D141" s="360"/>
      <c r="E141" s="360"/>
      <c r="F141" s="863"/>
      <c r="G141" s="276"/>
      <c r="H141" s="280"/>
    </row>
    <row r="142" spans="1:8" x14ac:dyDescent="0.25">
      <c r="A142" s="378">
        <v>1</v>
      </c>
      <c r="B142" s="361" t="s">
        <v>239</v>
      </c>
      <c r="C142" s="378" t="s">
        <v>55</v>
      </c>
      <c r="D142" s="379">
        <v>8</v>
      </c>
      <c r="E142" s="379"/>
      <c r="F142" s="350">
        <f t="shared" si="7"/>
        <v>0</v>
      </c>
      <c r="G142" s="872"/>
      <c r="H142" s="16"/>
    </row>
    <row r="143" spans="1:8" ht="24" x14ac:dyDescent="0.25">
      <c r="A143" s="378">
        <v>2</v>
      </c>
      <c r="B143" s="343" t="s">
        <v>207</v>
      </c>
      <c r="C143" s="378" t="s">
        <v>41</v>
      </c>
      <c r="D143" s="345">
        <v>181.5</v>
      </c>
      <c r="E143" s="345"/>
      <c r="F143" s="350">
        <f t="shared" si="7"/>
        <v>0</v>
      </c>
      <c r="G143" s="14"/>
      <c r="H143" s="16"/>
    </row>
    <row r="144" spans="1:8" x14ac:dyDescent="0.25">
      <c r="A144" s="378">
        <v>3</v>
      </c>
      <c r="B144" s="343" t="s">
        <v>206</v>
      </c>
      <c r="C144" s="378" t="s">
        <v>41</v>
      </c>
      <c r="D144" s="345">
        <v>181.5</v>
      </c>
      <c r="E144" s="345"/>
      <c r="F144" s="350">
        <f t="shared" si="7"/>
        <v>0</v>
      </c>
      <c r="G144" s="14"/>
      <c r="H144" s="16"/>
    </row>
    <row r="145" spans="1:8" x14ac:dyDescent="0.25">
      <c r="A145" s="378">
        <v>4</v>
      </c>
      <c r="B145" s="343" t="s">
        <v>63</v>
      </c>
      <c r="C145" s="378" t="s">
        <v>34</v>
      </c>
      <c r="D145" s="345">
        <v>70</v>
      </c>
      <c r="E145" s="345"/>
      <c r="F145" s="350">
        <f t="shared" si="7"/>
        <v>0</v>
      </c>
      <c r="G145" s="14"/>
      <c r="H145" s="16"/>
    </row>
    <row r="146" spans="1:8" x14ac:dyDescent="0.25">
      <c r="A146" s="378">
        <v>5</v>
      </c>
      <c r="B146" s="386" t="s">
        <v>64</v>
      </c>
      <c r="C146" s="387" t="s">
        <v>34</v>
      </c>
      <c r="D146" s="388">
        <v>110</v>
      </c>
      <c r="E146" s="388"/>
      <c r="F146" s="350">
        <f t="shared" si="7"/>
        <v>0</v>
      </c>
      <c r="G146" s="14"/>
      <c r="H146" s="16"/>
    </row>
    <row r="147" spans="1:8" x14ac:dyDescent="0.25">
      <c r="A147" s="378">
        <v>6</v>
      </c>
      <c r="B147" s="386" t="s">
        <v>269</v>
      </c>
      <c r="C147" s="387" t="s">
        <v>34</v>
      </c>
      <c r="D147" s="388">
        <v>155.6</v>
      </c>
      <c r="E147" s="388"/>
      <c r="F147" s="350">
        <f t="shared" si="7"/>
        <v>0</v>
      </c>
      <c r="G147" s="14"/>
      <c r="H147" s="16"/>
    </row>
    <row r="148" spans="1:8" x14ac:dyDescent="0.25">
      <c r="A148" s="378">
        <v>7</v>
      </c>
      <c r="B148" s="386" t="s">
        <v>270</v>
      </c>
      <c r="C148" s="387" t="s">
        <v>34</v>
      </c>
      <c r="D148" s="388">
        <v>7.2</v>
      </c>
      <c r="E148" s="388"/>
      <c r="F148" s="350">
        <f t="shared" si="7"/>
        <v>0</v>
      </c>
      <c r="G148" s="14"/>
      <c r="H148" s="16"/>
    </row>
    <row r="149" spans="1:8" x14ac:dyDescent="0.25">
      <c r="A149" s="664" t="s">
        <v>235</v>
      </c>
      <c r="B149" s="665" t="s">
        <v>43</v>
      </c>
      <c r="C149" s="666"/>
      <c r="D149" s="667"/>
      <c r="E149" s="667"/>
      <c r="F149" s="668"/>
      <c r="G149" s="14"/>
      <c r="H149" s="14"/>
    </row>
    <row r="150" spans="1:8" x14ac:dyDescent="0.25">
      <c r="A150" s="389">
        <v>1</v>
      </c>
      <c r="B150" s="361" t="s">
        <v>211</v>
      </c>
      <c r="C150" s="396" t="s">
        <v>41</v>
      </c>
      <c r="D150" s="345">
        <v>181.5</v>
      </c>
      <c r="E150" s="345"/>
      <c r="F150" s="385">
        <f>D150*E150</f>
        <v>0</v>
      </c>
      <c r="G150" s="14"/>
      <c r="H150" s="14"/>
    </row>
    <row r="151" spans="1:8" ht="24" x14ac:dyDescent="0.25">
      <c r="A151" s="389">
        <v>2</v>
      </c>
      <c r="B151" s="362" t="s">
        <v>266</v>
      </c>
      <c r="C151" s="363" t="s">
        <v>37</v>
      </c>
      <c r="D151" s="345">
        <v>180</v>
      </c>
      <c r="E151" s="364"/>
      <c r="F151" s="385">
        <f t="shared" ref="F151:F159" si="8">D151*E151</f>
        <v>0</v>
      </c>
      <c r="G151" s="14"/>
      <c r="H151" s="14"/>
    </row>
    <row r="152" spans="1:8" ht="24" x14ac:dyDescent="0.25">
      <c r="A152" s="389">
        <v>3</v>
      </c>
      <c r="B152" s="362" t="s">
        <v>261</v>
      </c>
      <c r="C152" s="363" t="s">
        <v>37</v>
      </c>
      <c r="D152" s="345">
        <v>40.4</v>
      </c>
      <c r="E152" s="345"/>
      <c r="F152" s="385">
        <f t="shared" si="8"/>
        <v>0</v>
      </c>
      <c r="G152" s="14"/>
      <c r="H152" s="14"/>
    </row>
    <row r="153" spans="1:8" x14ac:dyDescent="0.25">
      <c r="A153" s="389">
        <v>4</v>
      </c>
      <c r="B153" s="362" t="s">
        <v>208</v>
      </c>
      <c r="C153" s="363" t="s">
        <v>37</v>
      </c>
      <c r="D153" s="395">
        <v>101</v>
      </c>
      <c r="E153" s="395"/>
      <c r="F153" s="385">
        <f t="shared" si="8"/>
        <v>0</v>
      </c>
      <c r="G153" s="14"/>
      <c r="H153" s="14"/>
    </row>
    <row r="154" spans="1:8" x14ac:dyDescent="0.25">
      <c r="A154" s="389">
        <v>5</v>
      </c>
      <c r="B154" s="59" t="s">
        <v>202</v>
      </c>
      <c r="C154" s="363" t="s">
        <v>41</v>
      </c>
      <c r="D154" s="388">
        <v>49</v>
      </c>
      <c r="E154" s="388"/>
      <c r="F154" s="385">
        <f t="shared" si="8"/>
        <v>0</v>
      </c>
      <c r="G154" s="14"/>
    </row>
    <row r="155" spans="1:8" x14ac:dyDescent="0.25">
      <c r="A155" s="389">
        <v>6</v>
      </c>
      <c r="B155" s="60" t="s">
        <v>201</v>
      </c>
      <c r="C155" s="363" t="s">
        <v>41</v>
      </c>
      <c r="D155" s="364">
        <v>14.4</v>
      </c>
      <c r="E155" s="395"/>
      <c r="F155" s="385">
        <f t="shared" si="8"/>
        <v>0</v>
      </c>
      <c r="G155" s="14"/>
    </row>
    <row r="156" spans="1:8" ht="24" x14ac:dyDescent="0.25">
      <c r="A156" s="389">
        <v>7</v>
      </c>
      <c r="B156" s="343" t="s">
        <v>210</v>
      </c>
      <c r="C156" s="344" t="s">
        <v>37</v>
      </c>
      <c r="D156" s="345">
        <v>1804</v>
      </c>
      <c r="E156" s="345"/>
      <c r="F156" s="385">
        <f t="shared" si="8"/>
        <v>0</v>
      </c>
      <c r="G156" s="14"/>
    </row>
    <row r="157" spans="1:8" ht="24" x14ac:dyDescent="0.25">
      <c r="A157" s="389">
        <v>8</v>
      </c>
      <c r="B157" s="343" t="s">
        <v>209</v>
      </c>
      <c r="C157" s="344" t="s">
        <v>37</v>
      </c>
      <c r="D157" s="345">
        <v>255</v>
      </c>
      <c r="E157" s="345"/>
      <c r="F157" s="385">
        <f t="shared" si="8"/>
        <v>0</v>
      </c>
      <c r="G157" s="43"/>
    </row>
    <row r="158" spans="1:8" x14ac:dyDescent="0.25">
      <c r="A158" s="389">
        <v>9</v>
      </c>
      <c r="B158" s="343" t="s">
        <v>265</v>
      </c>
      <c r="C158" s="344" t="s">
        <v>37</v>
      </c>
      <c r="D158" s="345">
        <v>1025</v>
      </c>
      <c r="E158" s="345"/>
      <c r="F158" s="385">
        <f t="shared" si="8"/>
        <v>0</v>
      </c>
      <c r="G158" s="43"/>
    </row>
    <row r="159" spans="1:8" x14ac:dyDescent="0.25">
      <c r="A159" s="389">
        <v>10</v>
      </c>
      <c r="B159" s="397" t="s">
        <v>228</v>
      </c>
      <c r="C159" s="346" t="s">
        <v>41</v>
      </c>
      <c r="D159" s="364">
        <v>181.5</v>
      </c>
      <c r="E159" s="364"/>
      <c r="F159" s="385">
        <f t="shared" si="8"/>
        <v>0</v>
      </c>
      <c r="G159" s="43"/>
    </row>
    <row r="160" spans="1:8" x14ac:dyDescent="0.25">
      <c r="A160" s="669" t="s">
        <v>136</v>
      </c>
      <c r="B160" s="670" t="s">
        <v>212</v>
      </c>
      <c r="C160" s="671"/>
      <c r="D160" s="672"/>
      <c r="E160" s="672"/>
      <c r="F160" s="673"/>
      <c r="G160" s="43"/>
    </row>
    <row r="161" spans="1:8" x14ac:dyDescent="0.25">
      <c r="A161" s="253">
        <v>1</v>
      </c>
      <c r="B161" s="347" t="s">
        <v>214</v>
      </c>
      <c r="C161" s="367" t="s">
        <v>37</v>
      </c>
      <c r="D161" s="368">
        <v>123</v>
      </c>
      <c r="E161" s="368"/>
      <c r="F161" s="401">
        <f>D161*E161</f>
        <v>0</v>
      </c>
      <c r="G161" s="43"/>
    </row>
    <row r="162" spans="1:8" ht="24.75" x14ac:dyDescent="0.25">
      <c r="A162" s="254">
        <v>2</v>
      </c>
      <c r="B162" s="353" t="s">
        <v>217</v>
      </c>
      <c r="C162" s="369" t="s">
        <v>37</v>
      </c>
      <c r="D162" s="354">
        <v>236</v>
      </c>
      <c r="E162" s="354"/>
      <c r="F162" s="401">
        <f t="shared" ref="F162:F173" si="9">D162*E162</f>
        <v>0</v>
      </c>
      <c r="G162" s="43"/>
    </row>
    <row r="163" spans="1:8" x14ac:dyDescent="0.25">
      <c r="A163" s="254">
        <v>3</v>
      </c>
      <c r="B163" s="353" t="s">
        <v>213</v>
      </c>
      <c r="C163" s="369" t="s">
        <v>55</v>
      </c>
      <c r="D163" s="354">
        <v>8</v>
      </c>
      <c r="E163" s="354"/>
      <c r="F163" s="401">
        <f t="shared" si="9"/>
        <v>0</v>
      </c>
      <c r="G163" s="43"/>
    </row>
    <row r="164" spans="1:8" x14ac:dyDescent="0.25">
      <c r="A164" s="254">
        <v>4</v>
      </c>
      <c r="B164" s="59" t="s">
        <v>218</v>
      </c>
      <c r="C164" s="62" t="s">
        <v>37</v>
      </c>
      <c r="D164" s="48">
        <v>12</v>
      </c>
      <c r="E164" s="48"/>
      <c r="F164" s="401">
        <f t="shared" si="9"/>
        <v>0</v>
      </c>
      <c r="G164" s="43"/>
    </row>
    <row r="165" spans="1:8" x14ac:dyDescent="0.25">
      <c r="A165" s="254">
        <v>5</v>
      </c>
      <c r="B165" s="370" t="s">
        <v>215</v>
      </c>
      <c r="C165" s="374" t="s">
        <v>34</v>
      </c>
      <c r="D165" s="368">
        <v>553</v>
      </c>
      <c r="E165" s="368"/>
      <c r="F165" s="401">
        <f t="shared" si="9"/>
        <v>0</v>
      </c>
      <c r="G165" s="43"/>
    </row>
    <row r="166" spans="1:8" x14ac:dyDescent="0.25">
      <c r="A166" s="254">
        <v>6</v>
      </c>
      <c r="B166" s="371" t="s">
        <v>240</v>
      </c>
      <c r="C166" s="367" t="s">
        <v>34</v>
      </c>
      <c r="D166" s="368">
        <v>86</v>
      </c>
      <c r="E166" s="368"/>
      <c r="F166" s="401">
        <f t="shared" si="9"/>
        <v>0</v>
      </c>
      <c r="G166" s="43"/>
    </row>
    <row r="167" spans="1:8" ht="15" customHeight="1" x14ac:dyDescent="0.25">
      <c r="A167" s="254">
        <v>7</v>
      </c>
      <c r="B167" s="370" t="s">
        <v>219</v>
      </c>
      <c r="C167" s="374" t="s">
        <v>34</v>
      </c>
      <c r="D167" s="368">
        <v>1179</v>
      </c>
      <c r="E167" s="368"/>
      <c r="F167" s="401">
        <f t="shared" si="9"/>
        <v>0</v>
      </c>
      <c r="G167" s="43"/>
    </row>
    <row r="168" spans="1:8" ht="172.5" customHeight="1" x14ac:dyDescent="0.25">
      <c r="A168" s="390">
        <v>8</v>
      </c>
      <c r="B168" s="372" t="s">
        <v>769</v>
      </c>
      <c r="C168" s="391" t="s">
        <v>34</v>
      </c>
      <c r="D168" s="364">
        <v>1179</v>
      </c>
      <c r="E168" s="392"/>
      <c r="F168" s="401">
        <f t="shared" si="9"/>
        <v>0</v>
      </c>
      <c r="G168" s="14"/>
      <c r="H168" s="14"/>
    </row>
    <row r="169" spans="1:8" x14ac:dyDescent="0.25">
      <c r="A169" s="254">
        <v>9</v>
      </c>
      <c r="B169" s="841" t="s">
        <v>770</v>
      </c>
      <c r="C169" s="393" t="s">
        <v>41</v>
      </c>
      <c r="D169" s="365">
        <v>827</v>
      </c>
      <c r="E169" s="394"/>
      <c r="F169" s="401">
        <f t="shared" si="9"/>
        <v>0</v>
      </c>
      <c r="G169" s="14"/>
      <c r="H169" s="14"/>
    </row>
    <row r="170" spans="1:8" x14ac:dyDescent="0.25">
      <c r="A170" s="254">
        <v>10</v>
      </c>
      <c r="B170" s="373" t="s">
        <v>216</v>
      </c>
      <c r="C170" s="393" t="s">
        <v>34</v>
      </c>
      <c r="D170" s="354">
        <v>120.3</v>
      </c>
      <c r="E170" s="376"/>
      <c r="F170" s="401">
        <f t="shared" si="9"/>
        <v>0</v>
      </c>
      <c r="G170" s="14"/>
      <c r="H170" s="14"/>
    </row>
    <row r="171" spans="1:8" x14ac:dyDescent="0.25">
      <c r="A171" s="854">
        <v>11</v>
      </c>
      <c r="B171" s="366" t="s">
        <v>225</v>
      </c>
      <c r="C171" s="375" t="s">
        <v>41</v>
      </c>
      <c r="D171" s="365">
        <v>42.3</v>
      </c>
      <c r="E171" s="394"/>
      <c r="F171" s="855">
        <f t="shared" si="9"/>
        <v>0</v>
      </c>
      <c r="G171" s="14"/>
      <c r="H171" s="52"/>
    </row>
    <row r="172" spans="1:8" x14ac:dyDescent="0.25">
      <c r="A172" s="254">
        <v>12</v>
      </c>
      <c r="B172" s="353" t="s">
        <v>800</v>
      </c>
      <c r="C172" s="393" t="s">
        <v>55</v>
      </c>
      <c r="D172" s="354">
        <v>23</v>
      </c>
      <c r="E172" s="354"/>
      <c r="F172" s="385">
        <f t="shared" si="9"/>
        <v>0</v>
      </c>
      <c r="G172" s="14"/>
      <c r="H172" s="52"/>
    </row>
    <row r="173" spans="1:8" x14ac:dyDescent="0.25">
      <c r="A173" s="254">
        <v>13</v>
      </c>
      <c r="B173" s="353" t="s">
        <v>801</v>
      </c>
      <c r="C173" s="393" t="s">
        <v>55</v>
      </c>
      <c r="D173" s="354">
        <v>23</v>
      </c>
      <c r="E173" s="354"/>
      <c r="F173" s="385">
        <f t="shared" si="9"/>
        <v>0</v>
      </c>
      <c r="G173" s="14"/>
      <c r="H173" s="52"/>
    </row>
    <row r="174" spans="1:8" x14ac:dyDescent="0.25">
      <c r="A174" s="664" t="s">
        <v>237</v>
      </c>
      <c r="B174" s="665" t="s">
        <v>42</v>
      </c>
      <c r="C174" s="377"/>
      <c r="D174" s="667"/>
      <c r="E174" s="667"/>
      <c r="F174" s="674"/>
      <c r="G174" s="14"/>
      <c r="H174" s="14"/>
    </row>
    <row r="175" spans="1:8" x14ac:dyDescent="0.25">
      <c r="A175" s="63">
        <v>1</v>
      </c>
      <c r="B175" s="347" t="s">
        <v>36</v>
      </c>
      <c r="C175" s="374" t="s">
        <v>34</v>
      </c>
      <c r="D175" s="368">
        <v>1305</v>
      </c>
      <c r="E175" s="349"/>
      <c r="F175" s="385">
        <f>D175*E175</f>
        <v>0</v>
      </c>
      <c r="G175" s="14"/>
      <c r="H175" s="14"/>
    </row>
    <row r="176" spans="1:8" x14ac:dyDescent="0.25">
      <c r="A176" s="63">
        <v>2</v>
      </c>
      <c r="B176" s="353" t="s">
        <v>241</v>
      </c>
      <c r="C176" s="375" t="s">
        <v>34</v>
      </c>
      <c r="D176" s="354">
        <v>13.5</v>
      </c>
      <c r="E176" s="376"/>
      <c r="F176" s="385">
        <f>D176*E176</f>
        <v>0</v>
      </c>
      <c r="G176" s="14"/>
      <c r="H176" s="14"/>
    </row>
    <row r="177" spans="1:8" ht="24.75" x14ac:dyDescent="0.25">
      <c r="A177" s="63">
        <v>3</v>
      </c>
      <c r="B177" s="353" t="s">
        <v>283</v>
      </c>
      <c r="C177" s="375" t="s">
        <v>34</v>
      </c>
      <c r="D177" s="354">
        <v>316.5</v>
      </c>
      <c r="E177" s="376"/>
      <c r="F177" s="385">
        <f>D177*E177</f>
        <v>0</v>
      </c>
      <c r="G177" s="14"/>
      <c r="H177" s="14"/>
    </row>
    <row r="178" spans="1:8" ht="15" customHeight="1" x14ac:dyDescent="0.25">
      <c r="A178" s="675" t="s">
        <v>243</v>
      </c>
      <c r="B178" s="359" t="s">
        <v>242</v>
      </c>
      <c r="C178" s="377"/>
      <c r="D178" s="360"/>
      <c r="E178" s="360"/>
      <c r="F178" s="676"/>
      <c r="G178" s="14"/>
      <c r="H178" s="245"/>
    </row>
    <row r="179" spans="1:8" x14ac:dyDescent="0.25">
      <c r="A179" s="63">
        <v>1</v>
      </c>
      <c r="B179" s="347" t="s">
        <v>220</v>
      </c>
      <c r="C179" s="63" t="s">
        <v>34</v>
      </c>
      <c r="D179" s="368">
        <v>3084</v>
      </c>
      <c r="E179" s="368"/>
      <c r="F179" s="352">
        <f>D179*E179</f>
        <v>0</v>
      </c>
      <c r="G179" s="14"/>
      <c r="H179" s="245"/>
    </row>
    <row r="180" spans="1:8" ht="24.75" x14ac:dyDescent="0.25">
      <c r="A180" s="63">
        <v>2</v>
      </c>
      <c r="B180" s="358" t="s">
        <v>786</v>
      </c>
      <c r="C180" s="61" t="s">
        <v>34</v>
      </c>
      <c r="D180" s="368">
        <v>3084</v>
      </c>
      <c r="E180" s="354"/>
      <c r="F180" s="352">
        <f>D180*E180</f>
        <v>0</v>
      </c>
      <c r="G180" s="14"/>
      <c r="H180" s="275"/>
    </row>
    <row r="181" spans="1:8" x14ac:dyDescent="0.25">
      <c r="A181" s="63">
        <v>3</v>
      </c>
      <c r="B181" s="59" t="s">
        <v>60</v>
      </c>
      <c r="C181" s="61" t="s">
        <v>37</v>
      </c>
      <c r="D181" s="48">
        <v>101</v>
      </c>
      <c r="E181" s="354"/>
      <c r="F181" s="352">
        <f>D181*E181</f>
        <v>0</v>
      </c>
      <c r="G181" s="14"/>
    </row>
    <row r="182" spans="1:8" x14ac:dyDescent="0.25">
      <c r="A182" s="63">
        <v>4</v>
      </c>
      <c r="B182" s="59" t="s">
        <v>221</v>
      </c>
      <c r="C182" s="62" t="s">
        <v>41</v>
      </c>
      <c r="D182" s="48">
        <v>84</v>
      </c>
      <c r="E182" s="354"/>
      <c r="F182" s="352">
        <f>D182*E182</f>
        <v>0</v>
      </c>
      <c r="G182" s="14"/>
    </row>
    <row r="183" spans="1:8" x14ac:dyDescent="0.25">
      <c r="A183" s="63">
        <v>5</v>
      </c>
      <c r="B183" s="59" t="s">
        <v>226</v>
      </c>
      <c r="C183" s="62" t="s">
        <v>55</v>
      </c>
      <c r="D183" s="48">
        <v>8</v>
      </c>
      <c r="E183" s="354"/>
      <c r="F183" s="352">
        <f>D183*E183</f>
        <v>0</v>
      </c>
      <c r="G183" s="14"/>
    </row>
    <row r="184" spans="1:8" x14ac:dyDescent="0.25">
      <c r="A184" s="677" t="s">
        <v>751</v>
      </c>
      <c r="B184" s="677"/>
      <c r="C184" s="677"/>
      <c r="D184" s="677"/>
      <c r="E184" s="677"/>
      <c r="F184" s="678">
        <f>SUM(F101:F183)</f>
        <v>0</v>
      </c>
      <c r="G184" s="14"/>
    </row>
    <row r="185" spans="1:8" x14ac:dyDescent="0.25">
      <c r="A185" s="679"/>
      <c r="B185" s="680" t="s">
        <v>738</v>
      </c>
      <c r="C185" s="681"/>
      <c r="D185" s="682"/>
      <c r="E185" s="683"/>
      <c r="F185" s="833">
        <f>F184+F98+F57</f>
        <v>0</v>
      </c>
      <c r="G185" s="255"/>
    </row>
    <row r="186" spans="1:8" x14ac:dyDescent="0.25">
      <c r="A186" s="917" t="s">
        <v>342</v>
      </c>
      <c r="B186" s="918"/>
      <c r="C186" s="918"/>
      <c r="D186" s="918"/>
      <c r="E186" s="918"/>
      <c r="F186" s="919"/>
      <c r="G186" s="43"/>
    </row>
    <row r="187" spans="1:8" x14ac:dyDescent="0.25">
      <c r="A187" s="684" t="s">
        <v>230</v>
      </c>
      <c r="B187" s="685" t="s">
        <v>271</v>
      </c>
      <c r="C187" s="686"/>
      <c r="D187" s="686"/>
      <c r="E187" s="686"/>
      <c r="F187" s="687"/>
    </row>
    <row r="188" spans="1:8" x14ac:dyDescent="0.25">
      <c r="A188" s="409">
        <v>1</v>
      </c>
      <c r="B188" s="410" t="s">
        <v>297</v>
      </c>
      <c r="C188" s="409" t="s">
        <v>55</v>
      </c>
      <c r="D188" s="411">
        <v>1</v>
      </c>
      <c r="E188" s="411"/>
      <c r="F188" s="412">
        <f t="shared" ref="F188:F195" si="10">D188*E188</f>
        <v>0</v>
      </c>
    </row>
    <row r="189" spans="1:8" ht="24" x14ac:dyDescent="0.25">
      <c r="A189" s="413">
        <v>2</v>
      </c>
      <c r="B189" s="414" t="s">
        <v>298</v>
      </c>
      <c r="C189" s="413" t="s">
        <v>53</v>
      </c>
      <c r="D189" s="415">
        <v>4.3</v>
      </c>
      <c r="E189" s="415"/>
      <c r="F189" s="416">
        <f t="shared" si="10"/>
        <v>0</v>
      </c>
    </row>
    <row r="190" spans="1:8" x14ac:dyDescent="0.25">
      <c r="A190" s="417">
        <v>3</v>
      </c>
      <c r="B190" s="418" t="s">
        <v>299</v>
      </c>
      <c r="C190" s="417" t="s">
        <v>37</v>
      </c>
      <c r="D190" s="419">
        <v>14.6</v>
      </c>
      <c r="E190" s="419"/>
      <c r="F190" s="420">
        <f t="shared" si="10"/>
        <v>0</v>
      </c>
    </row>
    <row r="191" spans="1:8" x14ac:dyDescent="0.25">
      <c r="A191" s="756"/>
      <c r="B191" s="757" t="s">
        <v>275</v>
      </c>
      <c r="C191" s="758"/>
      <c r="D191" s="759"/>
      <c r="E191" s="759"/>
      <c r="F191" s="760">
        <f>SUM(F188:F190)</f>
        <v>0</v>
      </c>
    </row>
    <row r="192" spans="1:8" x14ac:dyDescent="0.25">
      <c r="A192" s="688" t="s">
        <v>233</v>
      </c>
      <c r="B192" s="689" t="s">
        <v>300</v>
      </c>
      <c r="C192" s="421"/>
      <c r="D192" s="421"/>
      <c r="E192" s="421"/>
      <c r="F192" s="690"/>
    </row>
    <row r="193" spans="1:6" x14ac:dyDescent="0.25">
      <c r="A193" s="409">
        <v>1</v>
      </c>
      <c r="B193" s="423" t="s">
        <v>301</v>
      </c>
      <c r="C193" s="409" t="s">
        <v>53</v>
      </c>
      <c r="D193" s="411">
        <v>29</v>
      </c>
      <c r="E193" s="411"/>
      <c r="F193" s="412">
        <f t="shared" si="10"/>
        <v>0</v>
      </c>
    </row>
    <row r="194" spans="1:6" ht="24.75" x14ac:dyDescent="0.25">
      <c r="A194" s="413">
        <v>2</v>
      </c>
      <c r="B194" s="424" t="s">
        <v>302</v>
      </c>
      <c r="C194" s="413" t="s">
        <v>53</v>
      </c>
      <c r="D194" s="415">
        <v>5</v>
      </c>
      <c r="E194" s="415"/>
      <c r="F194" s="416">
        <f t="shared" si="10"/>
        <v>0</v>
      </c>
    </row>
    <row r="195" spans="1:6" ht="30.75" customHeight="1" x14ac:dyDescent="0.25">
      <c r="A195" s="417">
        <v>3</v>
      </c>
      <c r="B195" s="425" t="s">
        <v>796</v>
      </c>
      <c r="C195" s="417" t="s">
        <v>53</v>
      </c>
      <c r="D195" s="419">
        <v>45</v>
      </c>
      <c r="E195" s="419"/>
      <c r="F195" s="420">
        <f t="shared" si="10"/>
        <v>0</v>
      </c>
    </row>
    <row r="196" spans="1:6" x14ac:dyDescent="0.25">
      <c r="A196" s="756"/>
      <c r="B196" s="757" t="s">
        <v>303</v>
      </c>
      <c r="C196" s="758"/>
      <c r="D196" s="759"/>
      <c r="E196" s="759"/>
      <c r="F196" s="760">
        <f>SUM(F193:F195)</f>
        <v>0</v>
      </c>
    </row>
    <row r="197" spans="1:6" x14ac:dyDescent="0.25">
      <c r="A197" s="688" t="s">
        <v>238</v>
      </c>
      <c r="B197" s="691" t="s">
        <v>304</v>
      </c>
      <c r="C197" s="692"/>
      <c r="D197" s="693"/>
      <c r="E197" s="694"/>
      <c r="F197" s="695"/>
    </row>
    <row r="198" spans="1:6" x14ac:dyDescent="0.25">
      <c r="A198" s="413">
        <v>1</v>
      </c>
      <c r="B198" s="426" t="s">
        <v>305</v>
      </c>
      <c r="C198" s="427" t="s">
        <v>53</v>
      </c>
      <c r="D198" s="427">
        <v>6.7</v>
      </c>
      <c r="E198" s="415"/>
      <c r="F198" s="416">
        <f>D198*E198</f>
        <v>0</v>
      </c>
    </row>
    <row r="199" spans="1:6" x14ac:dyDescent="0.25">
      <c r="A199" s="413">
        <v>2</v>
      </c>
      <c r="B199" s="426" t="s">
        <v>306</v>
      </c>
      <c r="C199" s="427" t="s">
        <v>53</v>
      </c>
      <c r="D199" s="427">
        <v>12.5</v>
      </c>
      <c r="E199" s="415"/>
      <c r="F199" s="416">
        <f t="shared" ref="F199:F202" si="11">D199*E199</f>
        <v>0</v>
      </c>
    </row>
    <row r="200" spans="1:6" x14ac:dyDescent="0.25">
      <c r="A200" s="413">
        <v>3</v>
      </c>
      <c r="B200" s="426" t="s">
        <v>307</v>
      </c>
      <c r="C200" s="427" t="s">
        <v>53</v>
      </c>
      <c r="D200" s="427">
        <v>2.5</v>
      </c>
      <c r="E200" s="415"/>
      <c r="F200" s="416">
        <f t="shared" si="11"/>
        <v>0</v>
      </c>
    </row>
    <row r="201" spans="1:6" x14ac:dyDescent="0.25">
      <c r="A201" s="413">
        <v>4</v>
      </c>
      <c r="B201" s="426" t="s">
        <v>308</v>
      </c>
      <c r="C201" s="427" t="s">
        <v>53</v>
      </c>
      <c r="D201" s="427">
        <v>1.5</v>
      </c>
      <c r="E201" s="415"/>
      <c r="F201" s="416">
        <f t="shared" si="11"/>
        <v>0</v>
      </c>
    </row>
    <row r="202" spans="1:6" x14ac:dyDescent="0.25">
      <c r="A202" s="413">
        <v>5</v>
      </c>
      <c r="B202" s="428" t="s">
        <v>309</v>
      </c>
      <c r="C202" s="429" t="s">
        <v>37</v>
      </c>
      <c r="D202" s="430">
        <v>28.8</v>
      </c>
      <c r="E202" s="419"/>
      <c r="F202" s="420">
        <f t="shared" si="11"/>
        <v>0</v>
      </c>
    </row>
    <row r="203" spans="1:6" x14ac:dyDescent="0.25">
      <c r="A203" s="756"/>
      <c r="B203" s="761" t="s">
        <v>310</v>
      </c>
      <c r="C203" s="758"/>
      <c r="D203" s="759"/>
      <c r="E203" s="759"/>
      <c r="F203" s="760">
        <f>SUM(F198:F202)</f>
        <v>0</v>
      </c>
    </row>
    <row r="204" spans="1:6" x14ac:dyDescent="0.25">
      <c r="A204" s="688" t="s">
        <v>311</v>
      </c>
      <c r="B204" s="696" t="s">
        <v>312</v>
      </c>
      <c r="C204" s="697"/>
      <c r="D204" s="698"/>
      <c r="E204" s="698"/>
      <c r="F204" s="874"/>
    </row>
    <row r="205" spans="1:6" x14ac:dyDescent="0.25">
      <c r="A205" s="431">
        <v>1</v>
      </c>
      <c r="B205" s="432" t="s">
        <v>313</v>
      </c>
      <c r="C205" s="314" t="s">
        <v>314</v>
      </c>
      <c r="D205" s="326">
        <v>7.6</v>
      </c>
      <c r="E205" s="326"/>
      <c r="F205" s="433">
        <f>D205*E205</f>
        <v>0</v>
      </c>
    </row>
    <row r="206" spans="1:6" x14ac:dyDescent="0.25">
      <c r="A206" s="431">
        <v>2</v>
      </c>
      <c r="B206" s="434" t="s">
        <v>315</v>
      </c>
      <c r="C206" s="314" t="s">
        <v>314</v>
      </c>
      <c r="D206" s="314">
        <v>19.7</v>
      </c>
      <c r="E206" s="314"/>
      <c r="F206" s="311">
        <f t="shared" ref="F206:F227" si="12">D206*E206</f>
        <v>0</v>
      </c>
    </row>
    <row r="207" spans="1:6" x14ac:dyDescent="0.25">
      <c r="A207" s="431">
        <v>3</v>
      </c>
      <c r="B207" s="434" t="s">
        <v>316</v>
      </c>
      <c r="C207" s="314" t="s">
        <v>314</v>
      </c>
      <c r="D207" s="314">
        <v>157</v>
      </c>
      <c r="E207" s="314"/>
      <c r="F207" s="311">
        <f t="shared" si="12"/>
        <v>0</v>
      </c>
    </row>
    <row r="208" spans="1:6" x14ac:dyDescent="0.25">
      <c r="A208" s="431">
        <v>4</v>
      </c>
      <c r="B208" s="434" t="s">
        <v>317</v>
      </c>
      <c r="C208" s="314" t="s">
        <v>318</v>
      </c>
      <c r="D208" s="314">
        <v>396.9</v>
      </c>
      <c r="E208" s="314"/>
      <c r="F208" s="311">
        <f t="shared" si="12"/>
        <v>0</v>
      </c>
    </row>
    <row r="209" spans="1:6" x14ac:dyDescent="0.25">
      <c r="A209" s="431">
        <v>5</v>
      </c>
      <c r="B209" s="434" t="s">
        <v>319</v>
      </c>
      <c r="C209" s="314" t="s">
        <v>314</v>
      </c>
      <c r="D209" s="314">
        <v>58.6</v>
      </c>
      <c r="E209" s="314"/>
      <c r="F209" s="311">
        <f t="shared" si="12"/>
        <v>0</v>
      </c>
    </row>
    <row r="210" spans="1:6" x14ac:dyDescent="0.25">
      <c r="A210" s="431">
        <v>6</v>
      </c>
      <c r="B210" s="434" t="s">
        <v>320</v>
      </c>
      <c r="C210" s="314" t="s">
        <v>314</v>
      </c>
      <c r="D210" s="314">
        <v>95</v>
      </c>
      <c r="E210" s="314"/>
      <c r="F210" s="311">
        <f t="shared" si="12"/>
        <v>0</v>
      </c>
    </row>
    <row r="211" spans="1:6" x14ac:dyDescent="0.25">
      <c r="A211" s="431">
        <v>7</v>
      </c>
      <c r="B211" s="434" t="s">
        <v>321</v>
      </c>
      <c r="C211" s="314" t="s">
        <v>314</v>
      </c>
      <c r="D211" s="314">
        <v>6.5</v>
      </c>
      <c r="E211" s="314"/>
      <c r="F211" s="311">
        <f t="shared" si="12"/>
        <v>0</v>
      </c>
    </row>
    <row r="212" spans="1:6" x14ac:dyDescent="0.25">
      <c r="A212" s="431">
        <v>8</v>
      </c>
      <c r="B212" s="434" t="s">
        <v>322</v>
      </c>
      <c r="C212" s="314" t="s">
        <v>314</v>
      </c>
      <c r="D212" s="314">
        <v>87</v>
      </c>
      <c r="E212" s="314"/>
      <c r="F212" s="311">
        <f t="shared" si="12"/>
        <v>0</v>
      </c>
    </row>
    <row r="213" spans="1:6" x14ac:dyDescent="0.25">
      <c r="A213" s="762"/>
      <c r="B213" s="763" t="s">
        <v>323</v>
      </c>
      <c r="C213" s="764"/>
      <c r="D213" s="764"/>
      <c r="E213" s="764"/>
      <c r="F213" s="765">
        <f>SUM(F205:F212)</f>
        <v>0</v>
      </c>
    </row>
    <row r="214" spans="1:6" x14ac:dyDescent="0.25">
      <c r="A214" s="688" t="s">
        <v>324</v>
      </c>
      <c r="B214" s="696" t="s">
        <v>325</v>
      </c>
      <c r="C214" s="699"/>
      <c r="D214" s="699"/>
      <c r="E214" s="700"/>
      <c r="F214" s="874"/>
    </row>
    <row r="215" spans="1:6" x14ac:dyDescent="0.25">
      <c r="A215" s="435">
        <v>1</v>
      </c>
      <c r="B215" s="436" t="s">
        <v>326</v>
      </c>
      <c r="C215" s="314" t="s">
        <v>327</v>
      </c>
      <c r="D215" s="314">
        <v>443.5</v>
      </c>
      <c r="E215" s="314"/>
      <c r="F215" s="875">
        <f t="shared" si="12"/>
        <v>0</v>
      </c>
    </row>
    <row r="216" spans="1:6" x14ac:dyDescent="0.25">
      <c r="A216" s="435">
        <v>2</v>
      </c>
      <c r="B216" s="436" t="s">
        <v>328</v>
      </c>
      <c r="C216" s="314" t="s">
        <v>327</v>
      </c>
      <c r="D216" s="314">
        <v>3975.3</v>
      </c>
      <c r="E216" s="314"/>
      <c r="F216" s="875">
        <f t="shared" si="12"/>
        <v>0</v>
      </c>
    </row>
    <row r="217" spans="1:6" x14ac:dyDescent="0.25">
      <c r="A217" s="766"/>
      <c r="B217" s="767" t="s">
        <v>329</v>
      </c>
      <c r="C217" s="768"/>
      <c r="D217" s="768"/>
      <c r="E217" s="768"/>
      <c r="F217" s="765">
        <f>SUM(F215:F216)</f>
        <v>0</v>
      </c>
    </row>
    <row r="218" spans="1:6" x14ac:dyDescent="0.25">
      <c r="A218" s="688" t="s">
        <v>330</v>
      </c>
      <c r="B218" s="701" t="s">
        <v>331</v>
      </c>
      <c r="C218" s="702"/>
      <c r="D218" s="697"/>
      <c r="E218" s="697"/>
      <c r="F218" s="874"/>
    </row>
    <row r="219" spans="1:6" x14ac:dyDescent="0.25">
      <c r="A219" s="435">
        <v>1</v>
      </c>
      <c r="B219" s="434" t="s">
        <v>332</v>
      </c>
      <c r="C219" s="314" t="s">
        <v>318</v>
      </c>
      <c r="D219" s="314">
        <v>0.8</v>
      </c>
      <c r="E219" s="310"/>
      <c r="F219" s="875">
        <f t="shared" si="12"/>
        <v>0</v>
      </c>
    </row>
    <row r="220" spans="1:6" ht="24" x14ac:dyDescent="0.25">
      <c r="A220" s="435">
        <v>2</v>
      </c>
      <c r="B220" s="434" t="s">
        <v>333</v>
      </c>
      <c r="C220" s="314" t="s">
        <v>318</v>
      </c>
      <c r="D220" s="314">
        <v>7.6</v>
      </c>
      <c r="E220" s="314"/>
      <c r="F220" s="875">
        <f t="shared" si="12"/>
        <v>0</v>
      </c>
    </row>
    <row r="221" spans="1:6" x14ac:dyDescent="0.25">
      <c r="A221" s="435">
        <v>3</v>
      </c>
      <c r="B221" s="434" t="s">
        <v>334</v>
      </c>
      <c r="C221" s="314" t="s">
        <v>318</v>
      </c>
      <c r="D221" s="314">
        <v>1.3</v>
      </c>
      <c r="E221" s="314"/>
      <c r="F221" s="875">
        <f t="shared" si="12"/>
        <v>0</v>
      </c>
    </row>
    <row r="222" spans="1:6" ht="24" x14ac:dyDescent="0.25">
      <c r="A222" s="435">
        <v>4</v>
      </c>
      <c r="B222" s="434" t="s">
        <v>335</v>
      </c>
      <c r="C222" s="314" t="s">
        <v>318</v>
      </c>
      <c r="D222" s="314">
        <v>4.9000000000000004</v>
      </c>
      <c r="E222" s="314"/>
      <c r="F222" s="875">
        <f t="shared" si="12"/>
        <v>0</v>
      </c>
    </row>
    <row r="223" spans="1:6" x14ac:dyDescent="0.25">
      <c r="A223" s="435">
        <v>5</v>
      </c>
      <c r="B223" s="434" t="s">
        <v>336</v>
      </c>
      <c r="C223" s="314" t="s">
        <v>318</v>
      </c>
      <c r="D223" s="314">
        <v>9.8000000000000007</v>
      </c>
      <c r="E223" s="314"/>
      <c r="F223" s="875">
        <f t="shared" si="12"/>
        <v>0</v>
      </c>
    </row>
    <row r="224" spans="1:6" x14ac:dyDescent="0.25">
      <c r="A224" s="435">
        <v>6</v>
      </c>
      <c r="B224" s="434" t="s">
        <v>337</v>
      </c>
      <c r="C224" s="314" t="s">
        <v>318</v>
      </c>
      <c r="D224" s="314">
        <v>49.6</v>
      </c>
      <c r="E224" s="314"/>
      <c r="F224" s="875">
        <f t="shared" si="12"/>
        <v>0</v>
      </c>
    </row>
    <row r="225" spans="1:6" x14ac:dyDescent="0.25">
      <c r="A225" s="435">
        <v>7</v>
      </c>
      <c r="B225" s="434" t="s">
        <v>338</v>
      </c>
      <c r="C225" s="314" t="s">
        <v>318</v>
      </c>
      <c r="D225" s="314">
        <v>5.3</v>
      </c>
      <c r="E225" s="314"/>
      <c r="F225" s="875">
        <f t="shared" si="12"/>
        <v>0</v>
      </c>
    </row>
    <row r="226" spans="1:6" x14ac:dyDescent="0.25">
      <c r="A226" s="435">
        <v>8</v>
      </c>
      <c r="B226" s="434" t="s">
        <v>339</v>
      </c>
      <c r="C226" s="314" t="s">
        <v>318</v>
      </c>
      <c r="D226" s="314">
        <v>11.8</v>
      </c>
      <c r="E226" s="314"/>
      <c r="F226" s="875">
        <f t="shared" si="12"/>
        <v>0</v>
      </c>
    </row>
    <row r="227" spans="1:6" x14ac:dyDescent="0.25">
      <c r="A227" s="435">
        <v>9</v>
      </c>
      <c r="B227" s="438" t="s">
        <v>340</v>
      </c>
      <c r="C227" s="316" t="s">
        <v>318</v>
      </c>
      <c r="D227" s="316">
        <v>2.2000000000000002</v>
      </c>
      <c r="E227" s="316"/>
      <c r="F227" s="876">
        <f t="shared" si="12"/>
        <v>0</v>
      </c>
    </row>
    <row r="228" spans="1:6" x14ac:dyDescent="0.25">
      <c r="A228" s="769"/>
      <c r="B228" s="770" t="s">
        <v>341</v>
      </c>
      <c r="C228" s="771"/>
      <c r="D228" s="771"/>
      <c r="E228" s="771"/>
      <c r="F228" s="772">
        <f>SUM(F219:F227)</f>
        <v>0</v>
      </c>
    </row>
    <row r="229" spans="1:6" ht="15" customHeight="1" x14ac:dyDescent="0.25">
      <c r="A229" s="910" t="s">
        <v>739</v>
      </c>
      <c r="B229" s="911"/>
      <c r="C229" s="911"/>
      <c r="D229" s="911"/>
      <c r="E229" s="912"/>
      <c r="F229" s="834">
        <f>F228+F217+F213+F203+F196+F191</f>
        <v>0</v>
      </c>
    </row>
    <row r="230" spans="1:6" ht="14.25" customHeight="1" x14ac:dyDescent="0.25">
      <c r="A230" s="913" t="s">
        <v>455</v>
      </c>
      <c r="B230" s="914"/>
      <c r="C230" s="914"/>
      <c r="D230" s="914"/>
      <c r="E230" s="914"/>
      <c r="F230" s="915"/>
    </row>
    <row r="231" spans="1:6" ht="15" hidden="1" customHeight="1" x14ac:dyDescent="0.25">
      <c r="A231" s="877"/>
      <c r="B231" s="499"/>
      <c r="C231" s="499"/>
      <c r="D231" s="499"/>
      <c r="E231" s="499"/>
      <c r="F231" s="878"/>
    </row>
    <row r="232" spans="1:6" x14ac:dyDescent="0.25">
      <c r="A232" s="898" t="s">
        <v>343</v>
      </c>
      <c r="B232" s="899"/>
      <c r="C232" s="899"/>
      <c r="D232" s="900"/>
      <c r="E232" s="514"/>
      <c r="F232" s="514"/>
    </row>
    <row r="233" spans="1:6" x14ac:dyDescent="0.25">
      <c r="A233" s="500">
        <v>1</v>
      </c>
      <c r="B233" s="501" t="s">
        <v>344</v>
      </c>
      <c r="C233" s="500" t="s">
        <v>345</v>
      </c>
      <c r="D233" s="500">
        <v>4</v>
      </c>
      <c r="E233" s="502"/>
      <c r="F233" s="503">
        <f>D233*E233</f>
        <v>0</v>
      </c>
    </row>
    <row r="234" spans="1:6" x14ac:dyDescent="0.25">
      <c r="A234" s="500">
        <v>2</v>
      </c>
      <c r="B234" s="501" t="s">
        <v>346</v>
      </c>
      <c r="C234" s="500" t="s">
        <v>347</v>
      </c>
      <c r="D234" s="500">
        <v>170</v>
      </c>
      <c r="E234" s="502"/>
      <c r="F234" s="503">
        <f>D234*E234</f>
        <v>0</v>
      </c>
    </row>
    <row r="235" spans="1:6" x14ac:dyDescent="0.25">
      <c r="A235" s="500">
        <v>3</v>
      </c>
      <c r="B235" s="501" t="s">
        <v>348</v>
      </c>
      <c r="C235" s="500" t="s">
        <v>345</v>
      </c>
      <c r="D235" s="500">
        <v>150</v>
      </c>
      <c r="E235" s="502"/>
      <c r="F235" s="503">
        <f>D235*E235</f>
        <v>0</v>
      </c>
    </row>
    <row r="236" spans="1:6" x14ac:dyDescent="0.25">
      <c r="A236" s="500">
        <v>4</v>
      </c>
      <c r="B236" s="501" t="s">
        <v>349</v>
      </c>
      <c r="C236" s="500" t="s">
        <v>345</v>
      </c>
      <c r="D236" s="500">
        <v>200</v>
      </c>
      <c r="E236" s="502"/>
      <c r="F236" s="503">
        <f>D236*E236</f>
        <v>0</v>
      </c>
    </row>
    <row r="237" spans="1:6" x14ac:dyDescent="0.25">
      <c r="A237" s="500">
        <v>5</v>
      </c>
      <c r="B237" s="501" t="s">
        <v>350</v>
      </c>
      <c r="C237" s="500" t="s">
        <v>347</v>
      </c>
      <c r="D237" s="500">
        <v>600</v>
      </c>
      <c r="E237" s="502"/>
      <c r="F237" s="503">
        <f>D237*E237</f>
        <v>0</v>
      </c>
    </row>
    <row r="238" spans="1:6" ht="15" customHeight="1" x14ac:dyDescent="0.25">
      <c r="A238" s="879"/>
      <c r="B238" s="773" t="s">
        <v>752</v>
      </c>
      <c r="C238" s="774"/>
      <c r="D238" s="774"/>
      <c r="E238" s="775"/>
      <c r="F238" s="776">
        <f>SUM(F233:F237)</f>
        <v>0</v>
      </c>
    </row>
    <row r="239" spans="1:6" x14ac:dyDescent="0.25">
      <c r="A239" s="898" t="s">
        <v>351</v>
      </c>
      <c r="B239" s="899"/>
      <c r="C239" s="899"/>
      <c r="D239" s="900"/>
      <c r="E239" s="514"/>
      <c r="F239" s="514"/>
    </row>
    <row r="240" spans="1:6" x14ac:dyDescent="0.25">
      <c r="A240" s="500">
        <v>1</v>
      </c>
      <c r="B240" s="501" t="s">
        <v>352</v>
      </c>
      <c r="C240" s="500" t="s">
        <v>347</v>
      </c>
      <c r="D240" s="500">
        <v>120</v>
      </c>
      <c r="E240" s="502"/>
      <c r="F240" s="503">
        <f>D240*E240</f>
        <v>0</v>
      </c>
    </row>
    <row r="241" spans="1:6" x14ac:dyDescent="0.25">
      <c r="A241" s="500">
        <v>2</v>
      </c>
      <c r="B241" s="501" t="s">
        <v>353</v>
      </c>
      <c r="C241" s="500" t="s">
        <v>354</v>
      </c>
      <c r="D241" s="500">
        <v>65</v>
      </c>
      <c r="E241" s="502"/>
      <c r="F241" s="503">
        <f t="shared" ref="F241:F252" si="13">D241*E241</f>
        <v>0</v>
      </c>
    </row>
    <row r="242" spans="1:6" x14ac:dyDescent="0.25">
      <c r="A242" s="500">
        <v>3</v>
      </c>
      <c r="B242" s="501" t="s">
        <v>355</v>
      </c>
      <c r="C242" s="500" t="s">
        <v>347</v>
      </c>
      <c r="D242" s="500">
        <v>70</v>
      </c>
      <c r="E242" s="502"/>
      <c r="F242" s="503">
        <f t="shared" si="13"/>
        <v>0</v>
      </c>
    </row>
    <row r="243" spans="1:6" x14ac:dyDescent="0.25">
      <c r="A243" s="500">
        <v>4</v>
      </c>
      <c r="B243" s="501" t="s">
        <v>356</v>
      </c>
      <c r="C243" s="500" t="s">
        <v>347</v>
      </c>
      <c r="D243" s="500">
        <v>80</v>
      </c>
      <c r="E243" s="502"/>
      <c r="F243" s="503">
        <f>D243*E243</f>
        <v>0</v>
      </c>
    </row>
    <row r="244" spans="1:6" x14ac:dyDescent="0.25">
      <c r="A244" s="500">
        <v>5</v>
      </c>
      <c r="B244" s="501" t="s">
        <v>357</v>
      </c>
      <c r="C244" s="500" t="s">
        <v>347</v>
      </c>
      <c r="D244" s="500">
        <v>720</v>
      </c>
      <c r="E244" s="502"/>
      <c r="F244" s="503">
        <f t="shared" si="13"/>
        <v>0</v>
      </c>
    </row>
    <row r="245" spans="1:6" x14ac:dyDescent="0.25">
      <c r="A245" s="500">
        <v>6</v>
      </c>
      <c r="B245" s="501" t="s">
        <v>358</v>
      </c>
      <c r="C245" s="500" t="s">
        <v>347</v>
      </c>
      <c r="D245" s="500">
        <v>100</v>
      </c>
      <c r="E245" s="502"/>
      <c r="F245" s="503">
        <f t="shared" si="13"/>
        <v>0</v>
      </c>
    </row>
    <row r="246" spans="1:6" x14ac:dyDescent="0.25">
      <c r="A246" s="500">
        <v>7</v>
      </c>
      <c r="B246" s="501" t="s">
        <v>359</v>
      </c>
      <c r="C246" s="500" t="s">
        <v>347</v>
      </c>
      <c r="D246" s="500">
        <v>60</v>
      </c>
      <c r="E246" s="502"/>
      <c r="F246" s="503">
        <f t="shared" si="13"/>
        <v>0</v>
      </c>
    </row>
    <row r="247" spans="1:6" x14ac:dyDescent="0.25">
      <c r="A247" s="500">
        <v>8</v>
      </c>
      <c r="B247" s="501" t="s">
        <v>360</v>
      </c>
      <c r="C247" s="500" t="s">
        <v>345</v>
      </c>
      <c r="D247" s="500">
        <v>4</v>
      </c>
      <c r="E247" s="502"/>
      <c r="F247" s="503">
        <f t="shared" si="13"/>
        <v>0</v>
      </c>
    </row>
    <row r="248" spans="1:6" x14ac:dyDescent="0.25">
      <c r="A248" s="500">
        <v>9</v>
      </c>
      <c r="B248" s="501" t="s">
        <v>361</v>
      </c>
      <c r="C248" s="500" t="s">
        <v>345</v>
      </c>
      <c r="D248" s="500">
        <v>4</v>
      </c>
      <c r="E248" s="502"/>
      <c r="F248" s="503">
        <f t="shared" si="13"/>
        <v>0</v>
      </c>
    </row>
    <row r="249" spans="1:6" x14ac:dyDescent="0.25">
      <c r="A249" s="500">
        <v>10</v>
      </c>
      <c r="B249" s="501" t="s">
        <v>362</v>
      </c>
      <c r="C249" s="500" t="s">
        <v>345</v>
      </c>
      <c r="D249" s="500">
        <v>4</v>
      </c>
      <c r="E249" s="502"/>
      <c r="F249" s="503">
        <f t="shared" si="13"/>
        <v>0</v>
      </c>
    </row>
    <row r="250" spans="1:6" x14ac:dyDescent="0.25">
      <c r="A250" s="500">
        <v>11</v>
      </c>
      <c r="B250" s="501" t="s">
        <v>363</v>
      </c>
      <c r="C250" s="500" t="s">
        <v>345</v>
      </c>
      <c r="D250" s="500">
        <v>45</v>
      </c>
      <c r="E250" s="502"/>
      <c r="F250" s="503">
        <f t="shared" si="13"/>
        <v>0</v>
      </c>
    </row>
    <row r="251" spans="1:6" ht="24" x14ac:dyDescent="0.25">
      <c r="A251" s="500">
        <v>12</v>
      </c>
      <c r="B251" s="501" t="s">
        <v>364</v>
      </c>
      <c r="C251" s="500" t="s">
        <v>345</v>
      </c>
      <c r="D251" s="500">
        <v>16</v>
      </c>
      <c r="E251" s="502"/>
      <c r="F251" s="503">
        <f t="shared" si="13"/>
        <v>0</v>
      </c>
    </row>
    <row r="252" spans="1:6" x14ac:dyDescent="0.25">
      <c r="A252" s="500">
        <v>13</v>
      </c>
      <c r="B252" s="501" t="s">
        <v>365</v>
      </c>
      <c r="C252" s="500" t="s">
        <v>345</v>
      </c>
      <c r="D252" s="500">
        <v>2</v>
      </c>
      <c r="E252" s="502"/>
      <c r="F252" s="503">
        <f t="shared" si="13"/>
        <v>0</v>
      </c>
    </row>
    <row r="253" spans="1:6" x14ac:dyDescent="0.25">
      <c r="A253" s="774"/>
      <c r="B253" s="773" t="s">
        <v>753</v>
      </c>
      <c r="C253" s="774"/>
      <c r="D253" s="774"/>
      <c r="E253" s="775"/>
      <c r="F253" s="776">
        <f>SUM(F240:F252)</f>
        <v>0</v>
      </c>
    </row>
    <row r="254" spans="1:6" x14ac:dyDescent="0.25">
      <c r="A254" s="916" t="s">
        <v>366</v>
      </c>
      <c r="B254" s="916"/>
      <c r="C254" s="916"/>
      <c r="D254" s="916"/>
      <c r="E254" s="515"/>
      <c r="F254" s="515"/>
    </row>
    <row r="255" spans="1:6" x14ac:dyDescent="0.25">
      <c r="A255" s="505">
        <v>1</v>
      </c>
      <c r="B255" s="506" t="s">
        <v>367</v>
      </c>
      <c r="C255" s="505" t="s">
        <v>345</v>
      </c>
      <c r="D255" s="505">
        <v>2</v>
      </c>
      <c r="E255" s="502"/>
      <c r="F255" s="503">
        <f t="shared" ref="F255:F268" si="14">D255*E255</f>
        <v>0</v>
      </c>
    </row>
    <row r="256" spans="1:6" x14ac:dyDescent="0.25">
      <c r="A256" s="505">
        <v>2</v>
      </c>
      <c r="B256" s="506" t="s">
        <v>368</v>
      </c>
      <c r="C256" s="505" t="s">
        <v>345</v>
      </c>
      <c r="D256" s="505">
        <v>2</v>
      </c>
      <c r="E256" s="502"/>
      <c r="F256" s="503">
        <f t="shared" si="14"/>
        <v>0</v>
      </c>
    </row>
    <row r="257" spans="1:6" x14ac:dyDescent="0.25">
      <c r="A257" s="505">
        <v>3</v>
      </c>
      <c r="B257" s="506" t="s">
        <v>369</v>
      </c>
      <c r="C257" s="505" t="s">
        <v>345</v>
      </c>
      <c r="D257" s="505">
        <v>1</v>
      </c>
      <c r="E257" s="502"/>
      <c r="F257" s="503">
        <f t="shared" si="14"/>
        <v>0</v>
      </c>
    </row>
    <row r="258" spans="1:6" x14ac:dyDescent="0.25">
      <c r="A258" s="505">
        <v>4</v>
      </c>
      <c r="B258" s="506" t="s">
        <v>370</v>
      </c>
      <c r="C258" s="505" t="s">
        <v>345</v>
      </c>
      <c r="D258" s="505">
        <v>1</v>
      </c>
      <c r="E258" s="502"/>
      <c r="F258" s="503">
        <f t="shared" si="14"/>
        <v>0</v>
      </c>
    </row>
    <row r="259" spans="1:6" x14ac:dyDescent="0.25">
      <c r="A259" s="505">
        <v>5</v>
      </c>
      <c r="B259" s="506" t="s">
        <v>371</v>
      </c>
      <c r="C259" s="505" t="s">
        <v>345</v>
      </c>
      <c r="D259" s="505">
        <v>1</v>
      </c>
      <c r="E259" s="502"/>
      <c r="F259" s="503">
        <f t="shared" si="14"/>
        <v>0</v>
      </c>
    </row>
    <row r="260" spans="1:6" x14ac:dyDescent="0.25">
      <c r="A260" s="505">
        <v>6</v>
      </c>
      <c r="B260" s="506" t="s">
        <v>372</v>
      </c>
      <c r="C260" s="505" t="s">
        <v>347</v>
      </c>
      <c r="D260" s="505">
        <v>240</v>
      </c>
      <c r="E260" s="502"/>
      <c r="F260" s="503">
        <f t="shared" si="14"/>
        <v>0</v>
      </c>
    </row>
    <row r="261" spans="1:6" ht="24.75" x14ac:dyDescent="0.25">
      <c r="A261" s="505">
        <v>7</v>
      </c>
      <c r="B261" s="513" t="s">
        <v>373</v>
      </c>
      <c r="C261" s="505" t="s">
        <v>347</v>
      </c>
      <c r="D261" s="505">
        <v>21</v>
      </c>
      <c r="E261" s="502"/>
      <c r="F261" s="503">
        <f>D261*E261</f>
        <v>0</v>
      </c>
    </row>
    <row r="262" spans="1:6" x14ac:dyDescent="0.25">
      <c r="A262" s="505">
        <v>8</v>
      </c>
      <c r="B262" s="507" t="s">
        <v>374</v>
      </c>
      <c r="C262" s="505" t="s">
        <v>347</v>
      </c>
      <c r="D262" s="505">
        <v>80</v>
      </c>
      <c r="E262" s="502"/>
      <c r="F262" s="503">
        <f>D262*E262</f>
        <v>0</v>
      </c>
    </row>
    <row r="263" spans="1:6" x14ac:dyDescent="0.25">
      <c r="A263" s="505">
        <v>9</v>
      </c>
      <c r="B263" s="507" t="s">
        <v>375</v>
      </c>
      <c r="C263" s="505" t="s">
        <v>347</v>
      </c>
      <c r="D263" s="505">
        <v>80</v>
      </c>
      <c r="E263" s="502"/>
      <c r="F263" s="503">
        <f t="shared" si="14"/>
        <v>0</v>
      </c>
    </row>
    <row r="264" spans="1:6" x14ac:dyDescent="0.25">
      <c r="A264" s="505">
        <v>10</v>
      </c>
      <c r="B264" s="506" t="s">
        <v>376</v>
      </c>
      <c r="C264" s="505" t="s">
        <v>347</v>
      </c>
      <c r="D264" s="505">
        <v>100</v>
      </c>
      <c r="E264" s="502"/>
      <c r="F264" s="503">
        <f t="shared" si="14"/>
        <v>0</v>
      </c>
    </row>
    <row r="265" spans="1:6" x14ac:dyDescent="0.25">
      <c r="A265" s="505">
        <v>11</v>
      </c>
      <c r="B265" s="506" t="s">
        <v>377</v>
      </c>
      <c r="C265" s="505" t="s">
        <v>347</v>
      </c>
      <c r="D265" s="505">
        <v>100</v>
      </c>
      <c r="E265" s="502"/>
      <c r="F265" s="503">
        <f t="shared" si="14"/>
        <v>0</v>
      </c>
    </row>
    <row r="266" spans="1:6" x14ac:dyDescent="0.25">
      <c r="A266" s="505">
        <v>12</v>
      </c>
      <c r="B266" s="507" t="s">
        <v>378</v>
      </c>
      <c r="C266" s="505" t="s">
        <v>345</v>
      </c>
      <c r="D266" s="505">
        <v>20</v>
      </c>
      <c r="E266" s="502"/>
      <c r="F266" s="503">
        <f>D266*E266</f>
        <v>0</v>
      </c>
    </row>
    <row r="267" spans="1:6" x14ac:dyDescent="0.25">
      <c r="A267" s="505">
        <v>13</v>
      </c>
      <c r="B267" s="507" t="s">
        <v>379</v>
      </c>
      <c r="C267" s="505" t="s">
        <v>345</v>
      </c>
      <c r="D267" s="505">
        <v>20</v>
      </c>
      <c r="E267" s="502"/>
      <c r="F267" s="503">
        <f t="shared" si="14"/>
        <v>0</v>
      </c>
    </row>
    <row r="268" spans="1:6" x14ac:dyDescent="0.25">
      <c r="A268" s="505">
        <v>14</v>
      </c>
      <c r="B268" s="507" t="s">
        <v>380</v>
      </c>
      <c r="C268" s="505" t="s">
        <v>345</v>
      </c>
      <c r="D268" s="505">
        <v>20</v>
      </c>
      <c r="E268" s="502"/>
      <c r="F268" s="503">
        <f t="shared" si="14"/>
        <v>0</v>
      </c>
    </row>
    <row r="269" spans="1:6" x14ac:dyDescent="0.25">
      <c r="A269" s="777"/>
      <c r="B269" s="778" t="s">
        <v>754</v>
      </c>
      <c r="C269" s="777"/>
      <c r="D269" s="777"/>
      <c r="E269" s="778"/>
      <c r="F269" s="776">
        <f>SUM(F255:F268)</f>
        <v>0</v>
      </c>
    </row>
    <row r="270" spans="1:6" x14ac:dyDescent="0.25">
      <c r="A270" s="904" t="s">
        <v>381</v>
      </c>
      <c r="B270" s="905"/>
      <c r="C270" s="905"/>
      <c r="D270" s="906"/>
      <c r="E270" s="515"/>
      <c r="F270" s="515"/>
    </row>
    <row r="271" spans="1:6" ht="24.75" x14ac:dyDescent="0.25">
      <c r="A271" s="505">
        <v>1</v>
      </c>
      <c r="B271" s="513" t="s">
        <v>382</v>
      </c>
      <c r="C271" s="505" t="s">
        <v>345</v>
      </c>
      <c r="D271" s="505">
        <v>28</v>
      </c>
      <c r="E271" s="502"/>
      <c r="F271" s="503">
        <f t="shared" ref="F271:F285" si="15">D271*E271</f>
        <v>0</v>
      </c>
    </row>
    <row r="272" spans="1:6" ht="24.75" x14ac:dyDescent="0.25">
      <c r="A272" s="505">
        <v>2</v>
      </c>
      <c r="B272" s="513" t="s">
        <v>383</v>
      </c>
      <c r="C272" s="505" t="s">
        <v>345</v>
      </c>
      <c r="D272" s="505">
        <v>40</v>
      </c>
      <c r="E272" s="502"/>
      <c r="F272" s="503">
        <f t="shared" si="15"/>
        <v>0</v>
      </c>
    </row>
    <row r="273" spans="1:6" ht="24.75" x14ac:dyDescent="0.25">
      <c r="A273" s="505">
        <v>3</v>
      </c>
      <c r="B273" s="513" t="s">
        <v>384</v>
      </c>
      <c r="C273" s="505" t="s">
        <v>345</v>
      </c>
      <c r="D273" s="505">
        <v>152</v>
      </c>
      <c r="E273" s="502"/>
      <c r="F273" s="503">
        <f t="shared" si="15"/>
        <v>0</v>
      </c>
    </row>
    <row r="274" spans="1:6" x14ac:dyDescent="0.25">
      <c r="A274" s="505">
        <v>4</v>
      </c>
      <c r="B274" s="507" t="s">
        <v>385</v>
      </c>
      <c r="C274" s="505" t="s">
        <v>345</v>
      </c>
      <c r="D274" s="505">
        <v>44</v>
      </c>
      <c r="E274" s="502"/>
      <c r="F274" s="503">
        <f t="shared" si="15"/>
        <v>0</v>
      </c>
    </row>
    <row r="275" spans="1:6" x14ac:dyDescent="0.25">
      <c r="A275" s="505">
        <v>5</v>
      </c>
      <c r="B275" s="507" t="s">
        <v>386</v>
      </c>
      <c r="C275" s="505" t="s">
        <v>345</v>
      </c>
      <c r="D275" s="505">
        <v>79</v>
      </c>
      <c r="E275" s="502"/>
      <c r="F275" s="503">
        <f t="shared" si="15"/>
        <v>0</v>
      </c>
    </row>
    <row r="276" spans="1:6" x14ac:dyDescent="0.25">
      <c r="A276" s="505">
        <v>6</v>
      </c>
      <c r="B276" s="507" t="s">
        <v>387</v>
      </c>
      <c r="C276" s="505" t="s">
        <v>345</v>
      </c>
      <c r="D276" s="505">
        <v>46</v>
      </c>
      <c r="E276" s="502"/>
      <c r="F276" s="503">
        <f t="shared" si="15"/>
        <v>0</v>
      </c>
    </row>
    <row r="277" spans="1:6" x14ac:dyDescent="0.25">
      <c r="A277" s="505">
        <v>7</v>
      </c>
      <c r="B277" s="507" t="s">
        <v>388</v>
      </c>
      <c r="C277" s="505" t="s">
        <v>345</v>
      </c>
      <c r="D277" s="505">
        <v>6</v>
      </c>
      <c r="E277" s="502"/>
      <c r="F277" s="503">
        <f t="shared" si="15"/>
        <v>0</v>
      </c>
    </row>
    <row r="278" spans="1:6" ht="24.75" x14ac:dyDescent="0.25">
      <c r="A278" s="505">
        <v>8</v>
      </c>
      <c r="B278" s="513" t="s">
        <v>389</v>
      </c>
      <c r="C278" s="505" t="s">
        <v>345</v>
      </c>
      <c r="D278" s="505">
        <v>224</v>
      </c>
      <c r="E278" s="502"/>
      <c r="F278" s="503">
        <f t="shared" si="15"/>
        <v>0</v>
      </c>
    </row>
    <row r="279" spans="1:6" x14ac:dyDescent="0.25">
      <c r="A279" s="505">
        <v>9</v>
      </c>
      <c r="B279" s="507" t="s">
        <v>390</v>
      </c>
      <c r="C279" s="505" t="s">
        <v>345</v>
      </c>
      <c r="D279" s="505">
        <v>131</v>
      </c>
      <c r="E279" s="502"/>
      <c r="F279" s="503">
        <f t="shared" si="15"/>
        <v>0</v>
      </c>
    </row>
    <row r="280" spans="1:6" x14ac:dyDescent="0.25">
      <c r="A280" s="505">
        <v>10</v>
      </c>
      <c r="B280" s="507" t="s">
        <v>391</v>
      </c>
      <c r="C280" s="505" t="s">
        <v>347</v>
      </c>
      <c r="D280" s="505">
        <v>250</v>
      </c>
      <c r="E280" s="502"/>
      <c r="F280" s="503">
        <f t="shared" si="15"/>
        <v>0</v>
      </c>
    </row>
    <row r="281" spans="1:6" x14ac:dyDescent="0.25">
      <c r="A281" s="505">
        <v>11</v>
      </c>
      <c r="B281" s="507" t="s">
        <v>392</v>
      </c>
      <c r="C281" s="505" t="s">
        <v>345</v>
      </c>
      <c r="D281" s="505">
        <v>75</v>
      </c>
      <c r="E281" s="502"/>
      <c r="F281" s="503">
        <f t="shared" si="15"/>
        <v>0</v>
      </c>
    </row>
    <row r="282" spans="1:6" x14ac:dyDescent="0.25">
      <c r="A282" s="505">
        <v>12</v>
      </c>
      <c r="B282" s="507" t="s">
        <v>393</v>
      </c>
      <c r="C282" s="505" t="s">
        <v>347</v>
      </c>
      <c r="D282" s="505">
        <v>2540</v>
      </c>
      <c r="E282" s="502"/>
      <c r="F282" s="503">
        <f t="shared" si="15"/>
        <v>0</v>
      </c>
    </row>
    <row r="283" spans="1:6" x14ac:dyDescent="0.25">
      <c r="A283" s="505">
        <v>13</v>
      </c>
      <c r="B283" s="507" t="s">
        <v>394</v>
      </c>
      <c r="C283" s="505" t="s">
        <v>347</v>
      </c>
      <c r="D283" s="505">
        <v>100</v>
      </c>
      <c r="E283" s="502"/>
      <c r="F283" s="503">
        <f t="shared" si="15"/>
        <v>0</v>
      </c>
    </row>
    <row r="284" spans="1:6" x14ac:dyDescent="0.25">
      <c r="A284" s="505">
        <v>14</v>
      </c>
      <c r="B284" s="507" t="s">
        <v>395</v>
      </c>
      <c r="C284" s="505" t="s">
        <v>347</v>
      </c>
      <c r="D284" s="505">
        <v>1500</v>
      </c>
      <c r="E284" s="502"/>
      <c r="F284" s="503">
        <f t="shared" si="15"/>
        <v>0</v>
      </c>
    </row>
    <row r="285" spans="1:6" x14ac:dyDescent="0.25">
      <c r="A285" s="505">
        <v>15</v>
      </c>
      <c r="B285" s="507" t="s">
        <v>396</v>
      </c>
      <c r="C285" s="505" t="s">
        <v>345</v>
      </c>
      <c r="D285" s="505">
        <v>1530</v>
      </c>
      <c r="E285" s="502"/>
      <c r="F285" s="503">
        <f t="shared" si="15"/>
        <v>0</v>
      </c>
    </row>
    <row r="286" spans="1:6" x14ac:dyDescent="0.25">
      <c r="A286" s="777"/>
      <c r="B286" s="778" t="s">
        <v>755</v>
      </c>
      <c r="C286" s="778"/>
      <c r="D286" s="778"/>
      <c r="E286" s="778"/>
      <c r="F286" s="776">
        <f>SUM(F271:F285)</f>
        <v>0</v>
      </c>
    </row>
    <row r="287" spans="1:6" x14ac:dyDescent="0.25">
      <c r="A287" s="904" t="s">
        <v>397</v>
      </c>
      <c r="B287" s="905"/>
      <c r="C287" s="905"/>
      <c r="D287" s="906"/>
      <c r="E287" s="515"/>
      <c r="F287" s="515"/>
    </row>
    <row r="288" spans="1:6" x14ac:dyDescent="0.25">
      <c r="A288" s="505">
        <v>1</v>
      </c>
      <c r="B288" s="506" t="s">
        <v>398</v>
      </c>
      <c r="C288" s="505" t="s">
        <v>345</v>
      </c>
      <c r="D288" s="505">
        <v>240</v>
      </c>
      <c r="E288" s="502"/>
      <c r="F288" s="503">
        <f t="shared" ref="F288:F299" si="16">D288*E288</f>
        <v>0</v>
      </c>
    </row>
    <row r="289" spans="1:6" x14ac:dyDescent="0.25">
      <c r="A289" s="505">
        <v>2</v>
      </c>
      <c r="B289" s="507" t="s">
        <v>399</v>
      </c>
      <c r="C289" s="505" t="s">
        <v>345</v>
      </c>
      <c r="D289" s="505">
        <v>240</v>
      </c>
      <c r="E289" s="502"/>
      <c r="F289" s="503">
        <f t="shared" si="16"/>
        <v>0</v>
      </c>
    </row>
    <row r="290" spans="1:6" ht="24.75" x14ac:dyDescent="0.25">
      <c r="A290" s="505">
        <v>3</v>
      </c>
      <c r="B290" s="513" t="s">
        <v>400</v>
      </c>
      <c r="C290" s="505" t="s">
        <v>345</v>
      </c>
      <c r="D290" s="505">
        <v>95</v>
      </c>
      <c r="E290" s="502"/>
      <c r="F290" s="503">
        <f t="shared" si="16"/>
        <v>0</v>
      </c>
    </row>
    <row r="291" spans="1:6" x14ac:dyDescent="0.25">
      <c r="A291" s="505">
        <v>4</v>
      </c>
      <c r="B291" s="507" t="s">
        <v>401</v>
      </c>
      <c r="C291" s="505" t="s">
        <v>347</v>
      </c>
      <c r="D291" s="505">
        <v>450</v>
      </c>
      <c r="E291" s="502"/>
      <c r="F291" s="503">
        <f t="shared" si="16"/>
        <v>0</v>
      </c>
    </row>
    <row r="292" spans="1:6" x14ac:dyDescent="0.25">
      <c r="A292" s="505">
        <v>5</v>
      </c>
      <c r="B292" s="507" t="s">
        <v>402</v>
      </c>
      <c r="C292" s="505" t="s">
        <v>345</v>
      </c>
      <c r="D292" s="505">
        <v>45</v>
      </c>
      <c r="E292" s="502"/>
      <c r="F292" s="503">
        <f t="shared" si="16"/>
        <v>0</v>
      </c>
    </row>
    <row r="293" spans="1:6" x14ac:dyDescent="0.25">
      <c r="A293" s="505">
        <v>6</v>
      </c>
      <c r="B293" s="507" t="s">
        <v>403</v>
      </c>
      <c r="C293" s="505" t="s">
        <v>347</v>
      </c>
      <c r="D293" s="505">
        <v>350</v>
      </c>
      <c r="E293" s="502"/>
      <c r="F293" s="503">
        <f t="shared" si="16"/>
        <v>0</v>
      </c>
    </row>
    <row r="294" spans="1:6" x14ac:dyDescent="0.25">
      <c r="A294" s="505">
        <v>7</v>
      </c>
      <c r="B294" s="507" t="s">
        <v>404</v>
      </c>
      <c r="C294" s="505" t="s">
        <v>347</v>
      </c>
      <c r="D294" s="505">
        <v>2280</v>
      </c>
      <c r="E294" s="502"/>
      <c r="F294" s="503">
        <f t="shared" si="16"/>
        <v>0</v>
      </c>
    </row>
    <row r="295" spans="1:6" x14ac:dyDescent="0.25">
      <c r="A295" s="505">
        <v>8</v>
      </c>
      <c r="B295" s="507" t="s">
        <v>405</v>
      </c>
      <c r="C295" s="505" t="s">
        <v>347</v>
      </c>
      <c r="D295" s="505">
        <v>50</v>
      </c>
      <c r="E295" s="502"/>
      <c r="F295" s="503">
        <f t="shared" si="16"/>
        <v>0</v>
      </c>
    </row>
    <row r="296" spans="1:6" x14ac:dyDescent="0.25">
      <c r="A296" s="505">
        <v>9</v>
      </c>
      <c r="B296" s="507" t="s">
        <v>406</v>
      </c>
      <c r="C296" s="505" t="s">
        <v>347</v>
      </c>
      <c r="D296" s="505">
        <v>1420</v>
      </c>
      <c r="E296" s="502"/>
      <c r="F296" s="503">
        <f t="shared" si="16"/>
        <v>0</v>
      </c>
    </row>
    <row r="297" spans="1:6" x14ac:dyDescent="0.25">
      <c r="A297" s="505">
        <v>10</v>
      </c>
      <c r="B297" s="507" t="s">
        <v>407</v>
      </c>
      <c r="C297" s="505" t="s">
        <v>347</v>
      </c>
      <c r="D297" s="505">
        <v>50</v>
      </c>
      <c r="E297" s="502"/>
      <c r="F297" s="503">
        <f t="shared" si="16"/>
        <v>0</v>
      </c>
    </row>
    <row r="298" spans="1:6" x14ac:dyDescent="0.25">
      <c r="A298" s="505">
        <v>11</v>
      </c>
      <c r="B298" s="507" t="s">
        <v>408</v>
      </c>
      <c r="C298" s="505" t="s">
        <v>345</v>
      </c>
      <c r="D298" s="505">
        <v>940</v>
      </c>
      <c r="E298" s="502"/>
      <c r="F298" s="503">
        <f t="shared" si="16"/>
        <v>0</v>
      </c>
    </row>
    <row r="299" spans="1:6" ht="40.5" customHeight="1" x14ac:dyDescent="0.25">
      <c r="A299" s="505">
        <v>12</v>
      </c>
      <c r="B299" s="835" t="s">
        <v>812</v>
      </c>
      <c r="C299" s="505" t="s">
        <v>345</v>
      </c>
      <c r="D299" s="505">
        <v>1</v>
      </c>
      <c r="E299" s="502"/>
      <c r="F299" s="503">
        <f t="shared" si="16"/>
        <v>0</v>
      </c>
    </row>
    <row r="300" spans="1:6" x14ac:dyDescent="0.25">
      <c r="A300" s="505">
        <v>13</v>
      </c>
      <c r="B300" s="507" t="s">
        <v>409</v>
      </c>
      <c r="C300" s="505" t="s">
        <v>345</v>
      </c>
      <c r="D300" s="505">
        <v>1</v>
      </c>
      <c r="E300" s="502"/>
      <c r="F300" s="503">
        <f>D300*E300</f>
        <v>0</v>
      </c>
    </row>
    <row r="301" spans="1:6" x14ac:dyDescent="0.25">
      <c r="A301" s="777"/>
      <c r="B301" s="778" t="s">
        <v>756</v>
      </c>
      <c r="C301" s="777"/>
      <c r="D301" s="777"/>
      <c r="E301" s="778"/>
      <c r="F301" s="776">
        <f>SUM(F288:F300)</f>
        <v>0</v>
      </c>
    </row>
    <row r="302" spans="1:6" x14ac:dyDescent="0.25">
      <c r="A302" s="898" t="s">
        <v>410</v>
      </c>
      <c r="B302" s="899"/>
      <c r="C302" s="899"/>
      <c r="D302" s="900"/>
      <c r="E302" s="516"/>
      <c r="F302" s="516"/>
    </row>
    <row r="303" spans="1:6" x14ac:dyDescent="0.25">
      <c r="A303" s="500">
        <v>1</v>
      </c>
      <c r="B303" s="508" t="s">
        <v>411</v>
      </c>
      <c r="C303" s="500" t="s">
        <v>347</v>
      </c>
      <c r="D303" s="500">
        <v>10</v>
      </c>
      <c r="E303" s="502"/>
      <c r="F303" s="503">
        <f>D303*E303</f>
        <v>0</v>
      </c>
    </row>
    <row r="304" spans="1:6" x14ac:dyDescent="0.25">
      <c r="A304" s="500">
        <v>2</v>
      </c>
      <c r="B304" s="509" t="s">
        <v>412</v>
      </c>
      <c r="C304" s="510" t="s">
        <v>347</v>
      </c>
      <c r="D304" s="510">
        <v>15</v>
      </c>
      <c r="E304" s="502"/>
      <c r="F304" s="503">
        <f t="shared" ref="F304:F313" si="17">D304*E304</f>
        <v>0</v>
      </c>
    </row>
    <row r="305" spans="1:6" x14ac:dyDescent="0.25">
      <c r="A305" s="500">
        <v>3</v>
      </c>
      <c r="B305" s="511" t="s">
        <v>413</v>
      </c>
      <c r="C305" s="510" t="s">
        <v>347</v>
      </c>
      <c r="D305" s="510">
        <v>10</v>
      </c>
      <c r="E305" s="502"/>
      <c r="F305" s="503">
        <f t="shared" si="17"/>
        <v>0</v>
      </c>
    </row>
    <row r="306" spans="1:6" x14ac:dyDescent="0.25">
      <c r="A306" s="500">
        <v>4</v>
      </c>
      <c r="B306" s="501" t="s">
        <v>414</v>
      </c>
      <c r="C306" s="500" t="s">
        <v>347</v>
      </c>
      <c r="D306" s="500">
        <v>35</v>
      </c>
      <c r="E306" s="502"/>
      <c r="F306" s="503">
        <f t="shared" si="17"/>
        <v>0</v>
      </c>
    </row>
    <row r="307" spans="1:6" ht="24" x14ac:dyDescent="0.25">
      <c r="A307" s="500">
        <v>5</v>
      </c>
      <c r="B307" s="501" t="s">
        <v>415</v>
      </c>
      <c r="C307" s="500" t="s">
        <v>347</v>
      </c>
      <c r="D307" s="500">
        <v>1</v>
      </c>
      <c r="E307" s="502"/>
      <c r="F307" s="503">
        <f t="shared" si="17"/>
        <v>0</v>
      </c>
    </row>
    <row r="308" spans="1:6" x14ac:dyDescent="0.25">
      <c r="A308" s="500">
        <v>6</v>
      </c>
      <c r="B308" s="501" t="s">
        <v>746</v>
      </c>
      <c r="C308" s="500" t="s">
        <v>345</v>
      </c>
      <c r="D308" s="500">
        <v>1</v>
      </c>
      <c r="E308" s="502"/>
      <c r="F308" s="503">
        <f t="shared" si="17"/>
        <v>0</v>
      </c>
    </row>
    <row r="309" spans="1:6" x14ac:dyDescent="0.25">
      <c r="A309" s="500">
        <v>7</v>
      </c>
      <c r="B309" s="501" t="s">
        <v>416</v>
      </c>
      <c r="C309" s="500" t="s">
        <v>347</v>
      </c>
      <c r="D309" s="500">
        <v>120</v>
      </c>
      <c r="E309" s="502"/>
      <c r="F309" s="503">
        <f t="shared" si="17"/>
        <v>0</v>
      </c>
    </row>
    <row r="310" spans="1:6" x14ac:dyDescent="0.25">
      <c r="A310" s="500">
        <v>8</v>
      </c>
      <c r="B310" s="501" t="s">
        <v>417</v>
      </c>
      <c r="C310" s="500" t="s">
        <v>345</v>
      </c>
      <c r="D310" s="500">
        <v>120</v>
      </c>
      <c r="E310" s="502"/>
      <c r="F310" s="503">
        <f t="shared" si="17"/>
        <v>0</v>
      </c>
    </row>
    <row r="311" spans="1:6" x14ac:dyDescent="0.25">
      <c r="A311" s="500">
        <v>9</v>
      </c>
      <c r="B311" s="501" t="s">
        <v>418</v>
      </c>
      <c r="C311" s="500" t="s">
        <v>345</v>
      </c>
      <c r="D311" s="500">
        <v>3</v>
      </c>
      <c r="E311" s="502"/>
      <c r="F311" s="503">
        <f t="shared" si="17"/>
        <v>0</v>
      </c>
    </row>
    <row r="312" spans="1:6" x14ac:dyDescent="0.25">
      <c r="A312" s="500">
        <v>10</v>
      </c>
      <c r="B312" s="501" t="s">
        <v>419</v>
      </c>
      <c r="C312" s="500" t="s">
        <v>345</v>
      </c>
      <c r="D312" s="500">
        <v>3</v>
      </c>
      <c r="E312" s="502"/>
      <c r="F312" s="503">
        <f t="shared" si="17"/>
        <v>0</v>
      </c>
    </row>
    <row r="313" spans="1:6" x14ac:dyDescent="0.25">
      <c r="A313" s="500">
        <v>11</v>
      </c>
      <c r="B313" s="501" t="s">
        <v>420</v>
      </c>
      <c r="C313" s="500" t="s">
        <v>345</v>
      </c>
      <c r="D313" s="500">
        <v>3</v>
      </c>
      <c r="E313" s="502"/>
      <c r="F313" s="503">
        <f t="shared" si="17"/>
        <v>0</v>
      </c>
    </row>
    <row r="314" spans="1:6" x14ac:dyDescent="0.25">
      <c r="A314" s="774"/>
      <c r="B314" s="773" t="s">
        <v>757</v>
      </c>
      <c r="C314" s="774"/>
      <c r="D314" s="774"/>
      <c r="E314" s="779"/>
      <c r="F314" s="776">
        <f>SUM(F303:F313)</f>
        <v>0</v>
      </c>
    </row>
    <row r="315" spans="1:6" x14ac:dyDescent="0.25">
      <c r="A315" s="904" t="s">
        <v>421</v>
      </c>
      <c r="B315" s="905"/>
      <c r="C315" s="905"/>
      <c r="D315" s="906"/>
      <c r="E315" s="517"/>
      <c r="F315" s="518"/>
    </row>
    <row r="316" spans="1:6" x14ac:dyDescent="0.25">
      <c r="A316" s="505">
        <v>1</v>
      </c>
      <c r="B316" s="506" t="s">
        <v>422</v>
      </c>
      <c r="C316" s="505" t="s">
        <v>345</v>
      </c>
      <c r="D316" s="505">
        <v>2</v>
      </c>
      <c r="E316" s="502"/>
      <c r="F316" s="504">
        <f t="shared" ref="F316:F325" si="18">D316*E316</f>
        <v>0</v>
      </c>
    </row>
    <row r="317" spans="1:6" x14ac:dyDescent="0.25">
      <c r="A317" s="505">
        <v>2</v>
      </c>
      <c r="B317" s="506" t="s">
        <v>423</v>
      </c>
      <c r="C317" s="505" t="s">
        <v>345</v>
      </c>
      <c r="D317" s="505">
        <v>72</v>
      </c>
      <c r="E317" s="502"/>
      <c r="F317" s="503">
        <f t="shared" si="18"/>
        <v>0</v>
      </c>
    </row>
    <row r="318" spans="1:6" x14ac:dyDescent="0.25">
      <c r="A318" s="505">
        <v>3</v>
      </c>
      <c r="B318" s="506" t="s">
        <v>424</v>
      </c>
      <c r="C318" s="505" t="s">
        <v>345</v>
      </c>
      <c r="D318" s="505">
        <v>4</v>
      </c>
      <c r="E318" s="502"/>
      <c r="F318" s="503">
        <f>D318*E318</f>
        <v>0</v>
      </c>
    </row>
    <row r="319" spans="1:6" x14ac:dyDescent="0.25">
      <c r="A319" s="505">
        <v>4</v>
      </c>
      <c r="B319" s="506" t="s">
        <v>425</v>
      </c>
      <c r="C319" s="505" t="s">
        <v>345</v>
      </c>
      <c r="D319" s="505">
        <v>76</v>
      </c>
      <c r="E319" s="502"/>
      <c r="F319" s="503">
        <f t="shared" si="18"/>
        <v>0</v>
      </c>
    </row>
    <row r="320" spans="1:6" x14ac:dyDescent="0.25">
      <c r="A320" s="505">
        <v>5</v>
      </c>
      <c r="B320" s="506" t="s">
        <v>426</v>
      </c>
      <c r="C320" s="505" t="s">
        <v>345</v>
      </c>
      <c r="D320" s="505">
        <v>58</v>
      </c>
      <c r="E320" s="502"/>
      <c r="F320" s="503">
        <f t="shared" si="18"/>
        <v>0</v>
      </c>
    </row>
    <row r="321" spans="1:6" x14ac:dyDescent="0.25">
      <c r="A321" s="505">
        <v>6</v>
      </c>
      <c r="B321" s="506" t="s">
        <v>427</v>
      </c>
      <c r="C321" s="505" t="s">
        <v>345</v>
      </c>
      <c r="D321" s="505">
        <v>14</v>
      </c>
      <c r="E321" s="502"/>
      <c r="F321" s="503">
        <f t="shared" si="18"/>
        <v>0</v>
      </c>
    </row>
    <row r="322" spans="1:6" x14ac:dyDescent="0.25">
      <c r="A322" s="505">
        <v>7</v>
      </c>
      <c r="B322" s="506" t="s">
        <v>428</v>
      </c>
      <c r="C322" s="505" t="s">
        <v>345</v>
      </c>
      <c r="D322" s="505">
        <v>14</v>
      </c>
      <c r="E322" s="502"/>
      <c r="F322" s="503">
        <f t="shared" si="18"/>
        <v>0</v>
      </c>
    </row>
    <row r="323" spans="1:6" x14ac:dyDescent="0.25">
      <c r="A323" s="505">
        <v>8</v>
      </c>
      <c r="B323" s="506" t="s">
        <v>429</v>
      </c>
      <c r="C323" s="505" t="s">
        <v>345</v>
      </c>
      <c r="D323" s="505">
        <v>2</v>
      </c>
      <c r="E323" s="502"/>
      <c r="F323" s="503">
        <f t="shared" si="18"/>
        <v>0</v>
      </c>
    </row>
    <row r="324" spans="1:6" ht="24.75" x14ac:dyDescent="0.25">
      <c r="A324" s="505">
        <v>9</v>
      </c>
      <c r="B324" s="842" t="s">
        <v>430</v>
      </c>
      <c r="C324" s="505" t="s">
        <v>347</v>
      </c>
      <c r="D324" s="505">
        <v>1450</v>
      </c>
      <c r="E324" s="502"/>
      <c r="F324" s="503">
        <f t="shared" si="18"/>
        <v>0</v>
      </c>
    </row>
    <row r="325" spans="1:6" x14ac:dyDescent="0.25">
      <c r="A325" s="505">
        <v>10</v>
      </c>
      <c r="B325" s="506" t="s">
        <v>395</v>
      </c>
      <c r="C325" s="505" t="s">
        <v>347</v>
      </c>
      <c r="D325" s="505">
        <v>1300</v>
      </c>
      <c r="E325" s="502"/>
      <c r="F325" s="503">
        <f t="shared" si="18"/>
        <v>0</v>
      </c>
    </row>
    <row r="326" spans="1:6" x14ac:dyDescent="0.25">
      <c r="A326" s="777"/>
      <c r="B326" s="780" t="s">
        <v>758</v>
      </c>
      <c r="C326" s="777"/>
      <c r="D326" s="777"/>
      <c r="E326" s="778"/>
      <c r="F326" s="776">
        <f>SUM(F316:F325)</f>
        <v>0</v>
      </c>
    </row>
    <row r="327" spans="1:6" x14ac:dyDescent="0.25">
      <c r="A327" s="904" t="s">
        <v>431</v>
      </c>
      <c r="B327" s="905"/>
      <c r="C327" s="905"/>
      <c r="D327" s="906"/>
      <c r="E327" s="517"/>
      <c r="F327" s="518"/>
    </row>
    <row r="328" spans="1:6" x14ac:dyDescent="0.25">
      <c r="A328" s="505">
        <v>1</v>
      </c>
      <c r="B328" s="506" t="s">
        <v>432</v>
      </c>
      <c r="C328" s="505" t="s">
        <v>345</v>
      </c>
      <c r="D328" s="505">
        <v>2</v>
      </c>
      <c r="E328" s="502"/>
      <c r="F328" s="504">
        <f t="shared" ref="F328:F334" si="19">D328*E328</f>
        <v>0</v>
      </c>
    </row>
    <row r="329" spans="1:6" x14ac:dyDescent="0.25">
      <c r="A329" s="505">
        <v>2</v>
      </c>
      <c r="B329" s="506" t="s">
        <v>433</v>
      </c>
      <c r="C329" s="505" t="s">
        <v>345</v>
      </c>
      <c r="D329" s="505">
        <v>22</v>
      </c>
      <c r="E329" s="502"/>
      <c r="F329" s="504">
        <f t="shared" si="19"/>
        <v>0</v>
      </c>
    </row>
    <row r="330" spans="1:6" x14ac:dyDescent="0.25">
      <c r="A330" s="505">
        <v>3</v>
      </c>
      <c r="B330" s="506" t="s">
        <v>434</v>
      </c>
      <c r="C330" s="505" t="s">
        <v>345</v>
      </c>
      <c r="D330" s="505">
        <v>30</v>
      </c>
      <c r="E330" s="502"/>
      <c r="F330" s="504">
        <f t="shared" si="19"/>
        <v>0</v>
      </c>
    </row>
    <row r="331" spans="1:6" x14ac:dyDescent="0.25">
      <c r="A331" s="505">
        <v>4</v>
      </c>
      <c r="B331" s="506" t="s">
        <v>435</v>
      </c>
      <c r="C331" s="505" t="s">
        <v>345</v>
      </c>
      <c r="D331" s="505">
        <v>20</v>
      </c>
      <c r="E331" s="502"/>
      <c r="F331" s="504">
        <f t="shared" si="19"/>
        <v>0</v>
      </c>
    </row>
    <row r="332" spans="1:6" ht="24.75" x14ac:dyDescent="0.25">
      <c r="A332" s="505">
        <v>5</v>
      </c>
      <c r="B332" s="835" t="s">
        <v>436</v>
      </c>
      <c r="C332" s="505" t="s">
        <v>345</v>
      </c>
      <c r="D332" s="505">
        <v>52</v>
      </c>
      <c r="E332" s="502"/>
      <c r="F332" s="504">
        <f t="shared" si="19"/>
        <v>0</v>
      </c>
    </row>
    <row r="333" spans="1:6" x14ac:dyDescent="0.25">
      <c r="A333" s="505">
        <v>6</v>
      </c>
      <c r="B333" s="512" t="s">
        <v>437</v>
      </c>
      <c r="C333" s="505" t="s">
        <v>347</v>
      </c>
      <c r="D333" s="505">
        <v>850</v>
      </c>
      <c r="E333" s="502"/>
      <c r="F333" s="504">
        <f t="shared" si="19"/>
        <v>0</v>
      </c>
    </row>
    <row r="334" spans="1:6" x14ac:dyDescent="0.25">
      <c r="A334" s="505">
        <v>7</v>
      </c>
      <c r="B334" s="506" t="s">
        <v>395</v>
      </c>
      <c r="C334" s="505" t="s">
        <v>347</v>
      </c>
      <c r="D334" s="505">
        <v>650</v>
      </c>
      <c r="E334" s="502"/>
      <c r="F334" s="504">
        <f t="shared" si="19"/>
        <v>0</v>
      </c>
    </row>
    <row r="335" spans="1:6" x14ac:dyDescent="0.25">
      <c r="A335" s="777"/>
      <c r="B335" s="780" t="s">
        <v>759</v>
      </c>
      <c r="C335" s="777"/>
      <c r="D335" s="777"/>
      <c r="E335" s="778"/>
      <c r="F335" s="776">
        <f>SUM(F328:F334)</f>
        <v>0</v>
      </c>
    </row>
    <row r="336" spans="1:6" x14ac:dyDescent="0.25">
      <c r="A336" s="904" t="s">
        <v>813</v>
      </c>
      <c r="B336" s="905"/>
      <c r="C336" s="905"/>
      <c r="D336" s="906"/>
      <c r="E336" s="515"/>
      <c r="F336" s="515"/>
    </row>
    <row r="337" spans="1:6" x14ac:dyDescent="0.25">
      <c r="A337" s="880">
        <v>1</v>
      </c>
      <c r="B337" s="512" t="s">
        <v>814</v>
      </c>
      <c r="C337" s="865" t="s">
        <v>345</v>
      </c>
      <c r="D337" s="865">
        <v>2</v>
      </c>
      <c r="E337" s="866"/>
      <c r="F337" s="866">
        <f t="shared" ref="F337:F345" si="20">D337*E337</f>
        <v>0</v>
      </c>
    </row>
    <row r="338" spans="1:6" ht="24.75" x14ac:dyDescent="0.25">
      <c r="A338" s="880">
        <v>2</v>
      </c>
      <c r="B338" s="867" t="s">
        <v>438</v>
      </c>
      <c r="C338" s="865" t="s">
        <v>345</v>
      </c>
      <c r="D338" s="865">
        <v>2</v>
      </c>
      <c r="E338" s="866"/>
      <c r="F338" s="866">
        <f t="shared" si="20"/>
        <v>0</v>
      </c>
    </row>
    <row r="339" spans="1:6" ht="24.75" x14ac:dyDescent="0.25">
      <c r="A339" s="880">
        <v>3</v>
      </c>
      <c r="B339" s="867" t="s">
        <v>815</v>
      </c>
      <c r="C339" s="865" t="s">
        <v>345</v>
      </c>
      <c r="D339" s="865">
        <v>9</v>
      </c>
      <c r="E339" s="866"/>
      <c r="F339" s="866">
        <f t="shared" si="20"/>
        <v>0</v>
      </c>
    </row>
    <row r="340" spans="1:6" x14ac:dyDescent="0.25">
      <c r="A340" s="880">
        <v>4</v>
      </c>
      <c r="B340" s="512" t="s">
        <v>816</v>
      </c>
      <c r="C340" s="865" t="s">
        <v>345</v>
      </c>
      <c r="D340" s="865">
        <v>7</v>
      </c>
      <c r="E340" s="866"/>
      <c r="F340" s="866">
        <f t="shared" si="20"/>
        <v>0</v>
      </c>
    </row>
    <row r="341" spans="1:6" x14ac:dyDescent="0.25">
      <c r="A341" s="880">
        <v>5</v>
      </c>
      <c r="B341" s="512" t="s">
        <v>439</v>
      </c>
      <c r="C341" s="865" t="s">
        <v>347</v>
      </c>
      <c r="D341" s="865">
        <v>400</v>
      </c>
      <c r="E341" s="866"/>
      <c r="F341" s="866">
        <f t="shared" si="20"/>
        <v>0</v>
      </c>
    </row>
    <row r="342" spans="1:6" x14ac:dyDescent="0.25">
      <c r="A342" s="880">
        <v>6</v>
      </c>
      <c r="B342" s="512" t="s">
        <v>817</v>
      </c>
      <c r="C342" s="865" t="s">
        <v>347</v>
      </c>
      <c r="D342" s="865">
        <v>500</v>
      </c>
      <c r="E342" s="866"/>
      <c r="F342" s="866">
        <f t="shared" si="20"/>
        <v>0</v>
      </c>
    </row>
    <row r="343" spans="1:6" x14ac:dyDescent="0.25">
      <c r="A343" s="880">
        <v>7</v>
      </c>
      <c r="B343" s="512" t="s">
        <v>395</v>
      </c>
      <c r="C343" s="865" t="s">
        <v>347</v>
      </c>
      <c r="D343" s="865">
        <v>750</v>
      </c>
      <c r="E343" s="866"/>
      <c r="F343" s="866">
        <f t="shared" si="20"/>
        <v>0</v>
      </c>
    </row>
    <row r="344" spans="1:6" x14ac:dyDescent="0.25">
      <c r="A344" s="880">
        <v>8</v>
      </c>
      <c r="B344" s="512" t="s">
        <v>818</v>
      </c>
      <c r="C344" s="865" t="s">
        <v>345</v>
      </c>
      <c r="D344" s="865">
        <v>19</v>
      </c>
      <c r="E344" s="866"/>
      <c r="F344" s="866">
        <f t="shared" si="20"/>
        <v>0</v>
      </c>
    </row>
    <row r="345" spans="1:6" ht="24.75" x14ac:dyDescent="0.25">
      <c r="A345" s="880">
        <v>9</v>
      </c>
      <c r="B345" s="867" t="s">
        <v>819</v>
      </c>
      <c r="C345" s="865" t="s">
        <v>345</v>
      </c>
      <c r="D345" s="865">
        <v>7</v>
      </c>
      <c r="E345" s="866"/>
      <c r="F345" s="866">
        <f t="shared" si="20"/>
        <v>0</v>
      </c>
    </row>
    <row r="346" spans="1:6" x14ac:dyDescent="0.25">
      <c r="A346" s="777"/>
      <c r="B346" s="778" t="s">
        <v>820</v>
      </c>
      <c r="C346" s="777"/>
      <c r="D346" s="777"/>
      <c r="E346" s="778"/>
      <c r="F346" s="776">
        <f>SUM(F337:F345)</f>
        <v>0</v>
      </c>
    </row>
    <row r="347" spans="1:6" x14ac:dyDescent="0.25">
      <c r="A347" s="904" t="s">
        <v>440</v>
      </c>
      <c r="B347" s="905"/>
      <c r="C347" s="905"/>
      <c r="D347" s="906"/>
      <c r="E347" s="515"/>
      <c r="F347" s="515"/>
    </row>
    <row r="348" spans="1:6" x14ac:dyDescent="0.25">
      <c r="A348" s="505">
        <v>1</v>
      </c>
      <c r="B348" s="507" t="s">
        <v>441</v>
      </c>
      <c r="C348" s="505" t="s">
        <v>345</v>
      </c>
      <c r="D348" s="505">
        <v>4</v>
      </c>
      <c r="E348" s="502"/>
      <c r="F348" s="504">
        <f>D348*E348</f>
        <v>0</v>
      </c>
    </row>
    <row r="349" spans="1:6" ht="24.75" x14ac:dyDescent="0.25">
      <c r="A349" s="505">
        <v>2</v>
      </c>
      <c r="B349" s="513" t="s">
        <v>442</v>
      </c>
      <c r="C349" s="505" t="s">
        <v>345</v>
      </c>
      <c r="D349" s="505">
        <v>4</v>
      </c>
      <c r="E349" s="502"/>
      <c r="F349" s="504">
        <f>D349*E349</f>
        <v>0</v>
      </c>
    </row>
    <row r="350" spans="1:6" x14ac:dyDescent="0.25">
      <c r="A350" s="505">
        <v>3</v>
      </c>
      <c r="B350" s="507" t="s">
        <v>443</v>
      </c>
      <c r="C350" s="505" t="s">
        <v>345</v>
      </c>
      <c r="D350" s="505">
        <v>1</v>
      </c>
      <c r="E350" s="502"/>
      <c r="F350" s="504">
        <f>D350*E350</f>
        <v>0</v>
      </c>
    </row>
    <row r="351" spans="1:6" x14ac:dyDescent="0.25">
      <c r="A351" s="505">
        <v>4</v>
      </c>
      <c r="B351" s="507" t="s">
        <v>444</v>
      </c>
      <c r="C351" s="505" t="s">
        <v>347</v>
      </c>
      <c r="D351" s="505">
        <v>160</v>
      </c>
      <c r="E351" s="502"/>
      <c r="F351" s="504">
        <f>D351*E351</f>
        <v>0</v>
      </c>
    </row>
    <row r="352" spans="1:6" x14ac:dyDescent="0.25">
      <c r="A352" s="777"/>
      <c r="B352" s="778" t="s">
        <v>760</v>
      </c>
      <c r="C352" s="777"/>
      <c r="D352" s="777"/>
      <c r="E352" s="778"/>
      <c r="F352" s="776">
        <f>SUM(F348:F351)</f>
        <v>0</v>
      </c>
    </row>
    <row r="353" spans="1:6" x14ac:dyDescent="0.25">
      <c r="A353" s="904" t="s">
        <v>445</v>
      </c>
      <c r="B353" s="905"/>
      <c r="C353" s="905"/>
      <c r="D353" s="906"/>
      <c r="E353" s="515"/>
      <c r="F353" s="515"/>
    </row>
    <row r="354" spans="1:6" x14ac:dyDescent="0.25">
      <c r="A354" s="505">
        <v>1</v>
      </c>
      <c r="B354" s="507" t="s">
        <v>446</v>
      </c>
      <c r="C354" s="505" t="s">
        <v>345</v>
      </c>
      <c r="D354" s="505">
        <v>1</v>
      </c>
      <c r="E354" s="502"/>
      <c r="F354" s="504">
        <f>D354*E354</f>
        <v>0</v>
      </c>
    </row>
    <row r="355" spans="1:6" x14ac:dyDescent="0.25">
      <c r="A355" s="505">
        <v>2</v>
      </c>
      <c r="B355" s="513" t="s">
        <v>447</v>
      </c>
      <c r="C355" s="505" t="s">
        <v>345</v>
      </c>
      <c r="D355" s="505">
        <v>1</v>
      </c>
      <c r="E355" s="502"/>
      <c r="F355" s="504">
        <f>D355*E355</f>
        <v>0</v>
      </c>
    </row>
    <row r="356" spans="1:6" x14ac:dyDescent="0.25">
      <c r="A356" s="505">
        <v>3</v>
      </c>
      <c r="B356" s="513" t="s">
        <v>448</v>
      </c>
      <c r="C356" s="505" t="s">
        <v>345</v>
      </c>
      <c r="D356" s="505">
        <v>2</v>
      </c>
      <c r="E356" s="502"/>
      <c r="F356" s="504">
        <f>D356*E356</f>
        <v>0</v>
      </c>
    </row>
    <row r="357" spans="1:6" x14ac:dyDescent="0.25">
      <c r="A357" s="505">
        <v>4</v>
      </c>
      <c r="B357" s="507" t="s">
        <v>443</v>
      </c>
      <c r="C357" s="505" t="s">
        <v>345</v>
      </c>
      <c r="D357" s="505">
        <v>1</v>
      </c>
      <c r="E357" s="502"/>
      <c r="F357" s="504">
        <f>D357*E357</f>
        <v>0</v>
      </c>
    </row>
    <row r="358" spans="1:6" x14ac:dyDescent="0.25">
      <c r="A358" s="505">
        <v>5</v>
      </c>
      <c r="B358" s="507" t="s">
        <v>449</v>
      </c>
      <c r="C358" s="505" t="s">
        <v>347</v>
      </c>
      <c r="D358" s="505">
        <v>100</v>
      </c>
      <c r="E358" s="502"/>
      <c r="F358" s="504">
        <f>D358*E358</f>
        <v>0</v>
      </c>
    </row>
    <row r="359" spans="1:6" x14ac:dyDescent="0.25">
      <c r="A359" s="777"/>
      <c r="B359" s="778" t="s">
        <v>761</v>
      </c>
      <c r="C359" s="777"/>
      <c r="D359" s="777"/>
      <c r="E359" s="778"/>
      <c r="F359" s="776">
        <f>SUM(F354:F358)</f>
        <v>0</v>
      </c>
    </row>
    <row r="360" spans="1:6" x14ac:dyDescent="0.25">
      <c r="A360" s="904" t="s">
        <v>450</v>
      </c>
      <c r="B360" s="905"/>
      <c r="C360" s="905"/>
      <c r="D360" s="906"/>
      <c r="E360" s="515"/>
      <c r="F360" s="515"/>
    </row>
    <row r="361" spans="1:6" x14ac:dyDescent="0.25">
      <c r="A361" s="505">
        <v>1</v>
      </c>
      <c r="B361" s="507" t="s">
        <v>385</v>
      </c>
      <c r="C361" s="505" t="s">
        <v>345</v>
      </c>
      <c r="D361" s="505">
        <v>10</v>
      </c>
      <c r="E361" s="502"/>
      <c r="F361" s="504">
        <f t="shared" ref="F361:F368" si="21">D361*E361</f>
        <v>0</v>
      </c>
    </row>
    <row r="362" spans="1:6" x14ac:dyDescent="0.25">
      <c r="A362" s="505">
        <v>2</v>
      </c>
      <c r="B362" s="507" t="s">
        <v>451</v>
      </c>
      <c r="C362" s="505" t="s">
        <v>345</v>
      </c>
      <c r="D362" s="505">
        <v>1</v>
      </c>
      <c r="E362" s="502"/>
      <c r="F362" s="504">
        <f t="shared" si="21"/>
        <v>0</v>
      </c>
    </row>
    <row r="363" spans="1:6" x14ac:dyDescent="0.25">
      <c r="A363" s="505">
        <v>3</v>
      </c>
      <c r="B363" s="507" t="s">
        <v>452</v>
      </c>
      <c r="C363" s="505" t="s">
        <v>345</v>
      </c>
      <c r="D363" s="505">
        <v>2</v>
      </c>
      <c r="E363" s="502"/>
      <c r="F363" s="504">
        <f t="shared" si="21"/>
        <v>0</v>
      </c>
    </row>
    <row r="364" spans="1:6" x14ac:dyDescent="0.25">
      <c r="A364" s="505">
        <v>4</v>
      </c>
      <c r="B364" s="507" t="s">
        <v>747</v>
      </c>
      <c r="C364" s="505" t="s">
        <v>347</v>
      </c>
      <c r="D364" s="505">
        <v>40</v>
      </c>
      <c r="E364" s="502"/>
      <c r="F364" s="504">
        <f t="shared" si="21"/>
        <v>0</v>
      </c>
    </row>
    <row r="365" spans="1:6" x14ac:dyDescent="0.25">
      <c r="A365" s="505">
        <v>5</v>
      </c>
      <c r="B365" s="507" t="s">
        <v>748</v>
      </c>
      <c r="C365" s="505" t="s">
        <v>347</v>
      </c>
      <c r="D365" s="505">
        <v>30</v>
      </c>
      <c r="E365" s="502"/>
      <c r="F365" s="504">
        <f t="shared" si="21"/>
        <v>0</v>
      </c>
    </row>
    <row r="366" spans="1:6" ht="24.75" x14ac:dyDescent="0.25">
      <c r="A366" s="505">
        <v>6</v>
      </c>
      <c r="B366" s="513" t="s">
        <v>389</v>
      </c>
      <c r="C366" s="505" t="s">
        <v>345</v>
      </c>
      <c r="D366" s="505">
        <v>5</v>
      </c>
      <c r="E366" s="502"/>
      <c r="F366" s="504">
        <f t="shared" si="21"/>
        <v>0</v>
      </c>
    </row>
    <row r="367" spans="1:6" x14ac:dyDescent="0.25">
      <c r="A367" s="505">
        <v>7</v>
      </c>
      <c r="B367" s="507" t="s">
        <v>453</v>
      </c>
      <c r="C367" s="505" t="s">
        <v>345</v>
      </c>
      <c r="D367" s="505">
        <v>60</v>
      </c>
      <c r="E367" s="502"/>
      <c r="F367" s="504">
        <f t="shared" si="21"/>
        <v>0</v>
      </c>
    </row>
    <row r="368" spans="1:6" x14ac:dyDescent="0.25">
      <c r="A368" s="505">
        <v>8</v>
      </c>
      <c r="B368" s="507" t="s">
        <v>454</v>
      </c>
      <c r="C368" s="505" t="s">
        <v>345</v>
      </c>
      <c r="D368" s="505">
        <v>6</v>
      </c>
      <c r="E368" s="502"/>
      <c r="F368" s="504">
        <f t="shared" si="21"/>
        <v>0</v>
      </c>
    </row>
    <row r="369" spans="1:6" x14ac:dyDescent="0.25">
      <c r="A369" s="777"/>
      <c r="B369" s="778" t="s">
        <v>762</v>
      </c>
      <c r="C369" s="777"/>
      <c r="D369" s="777"/>
      <c r="E369" s="778"/>
      <c r="F369" s="776">
        <f>SUM(F361:F368)</f>
        <v>0</v>
      </c>
    </row>
    <row r="370" spans="1:6" x14ac:dyDescent="0.25">
      <c r="A370" s="885" t="s">
        <v>740</v>
      </c>
      <c r="B370" s="886"/>
      <c r="C370" s="886"/>
      <c r="D370" s="886"/>
      <c r="E370" s="887"/>
      <c r="F370" s="703">
        <f>SUM(F238+F253+F269+F286+F301+F314+F326+F335+F346+F352+F359+F369)</f>
        <v>0</v>
      </c>
    </row>
    <row r="371" spans="1:6" x14ac:dyDescent="0.25">
      <c r="A371" s="888" t="s">
        <v>562</v>
      </c>
      <c r="B371" s="889"/>
      <c r="C371" s="889"/>
      <c r="D371" s="889"/>
      <c r="E371" s="889"/>
      <c r="F371" s="890"/>
    </row>
    <row r="372" spans="1:6" x14ac:dyDescent="0.25">
      <c r="A372" s="530" t="s">
        <v>456</v>
      </c>
      <c r="B372" s="531" t="s">
        <v>457</v>
      </c>
      <c r="C372" s="532"/>
      <c r="D372" s="533"/>
      <c r="E372" s="534"/>
      <c r="F372" s="534"/>
    </row>
    <row r="373" spans="1:6" x14ac:dyDescent="0.25">
      <c r="A373" s="519">
        <v>1</v>
      </c>
      <c r="B373" s="520" t="s">
        <v>458</v>
      </c>
      <c r="C373" s="521" t="s">
        <v>347</v>
      </c>
      <c r="D373" s="522">
        <v>180</v>
      </c>
      <c r="E373" s="502"/>
      <c r="F373" s="504">
        <f>D373*E373</f>
        <v>0</v>
      </c>
    </row>
    <row r="374" spans="1:6" x14ac:dyDescent="0.25">
      <c r="A374" s="519">
        <v>2</v>
      </c>
      <c r="B374" s="520" t="s">
        <v>459</v>
      </c>
      <c r="C374" s="521" t="s">
        <v>347</v>
      </c>
      <c r="D374" s="522">
        <v>80</v>
      </c>
      <c r="E374" s="502"/>
      <c r="F374" s="504">
        <f t="shared" ref="F374:F383" si="22">D374*E374</f>
        <v>0</v>
      </c>
    </row>
    <row r="375" spans="1:6" x14ac:dyDescent="0.25">
      <c r="A375" s="519">
        <v>3</v>
      </c>
      <c r="B375" s="520" t="s">
        <v>460</v>
      </c>
      <c r="C375" s="521" t="s">
        <v>347</v>
      </c>
      <c r="D375" s="522">
        <v>30</v>
      </c>
      <c r="E375" s="502"/>
      <c r="F375" s="504">
        <f t="shared" si="22"/>
        <v>0</v>
      </c>
    </row>
    <row r="376" spans="1:6" x14ac:dyDescent="0.25">
      <c r="A376" s="519">
        <v>4</v>
      </c>
      <c r="B376" s="520" t="s">
        <v>461</v>
      </c>
      <c r="C376" s="521" t="s">
        <v>314</v>
      </c>
      <c r="D376" s="522">
        <v>120</v>
      </c>
      <c r="E376" s="502"/>
      <c r="F376" s="504">
        <f t="shared" si="22"/>
        <v>0</v>
      </c>
    </row>
    <row r="377" spans="1:6" x14ac:dyDescent="0.25">
      <c r="A377" s="519">
        <v>5</v>
      </c>
      <c r="B377" s="520" t="s">
        <v>462</v>
      </c>
      <c r="C377" s="521" t="s">
        <v>345</v>
      </c>
      <c r="D377" s="522">
        <v>24</v>
      </c>
      <c r="E377" s="502"/>
      <c r="F377" s="504">
        <f t="shared" si="22"/>
        <v>0</v>
      </c>
    </row>
    <row r="378" spans="1:6" x14ac:dyDescent="0.25">
      <c r="A378" s="519">
        <v>6</v>
      </c>
      <c r="B378" s="520" t="s">
        <v>463</v>
      </c>
      <c r="C378" s="521" t="s">
        <v>345</v>
      </c>
      <c r="D378" s="522">
        <v>12</v>
      </c>
      <c r="E378" s="502"/>
      <c r="F378" s="504">
        <f t="shared" si="22"/>
        <v>0</v>
      </c>
    </row>
    <row r="379" spans="1:6" x14ac:dyDescent="0.25">
      <c r="A379" s="519">
        <v>7</v>
      </c>
      <c r="B379" s="520" t="s">
        <v>464</v>
      </c>
      <c r="C379" s="521" t="s">
        <v>345</v>
      </c>
      <c r="D379" s="522">
        <v>72</v>
      </c>
      <c r="E379" s="502"/>
      <c r="F379" s="504">
        <f t="shared" si="22"/>
        <v>0</v>
      </c>
    </row>
    <row r="380" spans="1:6" ht="24" x14ac:dyDescent="0.25">
      <c r="A380" s="519">
        <v>8</v>
      </c>
      <c r="B380" s="520" t="s">
        <v>465</v>
      </c>
      <c r="C380" s="521" t="s">
        <v>314</v>
      </c>
      <c r="D380" s="522">
        <v>56</v>
      </c>
      <c r="E380" s="502"/>
      <c r="F380" s="504">
        <f t="shared" si="22"/>
        <v>0</v>
      </c>
    </row>
    <row r="381" spans="1:6" ht="24" x14ac:dyDescent="0.25">
      <c r="A381" s="519">
        <v>9</v>
      </c>
      <c r="B381" s="520" t="s">
        <v>466</v>
      </c>
      <c r="C381" s="521" t="s">
        <v>314</v>
      </c>
      <c r="D381" s="522">
        <v>28</v>
      </c>
      <c r="E381" s="502"/>
      <c r="F381" s="504">
        <f t="shared" si="22"/>
        <v>0</v>
      </c>
    </row>
    <row r="382" spans="1:6" x14ac:dyDescent="0.25">
      <c r="A382" s="519">
        <v>10</v>
      </c>
      <c r="B382" s="520" t="s">
        <v>467</v>
      </c>
      <c r="C382" s="521" t="s">
        <v>468</v>
      </c>
      <c r="D382" s="522">
        <v>5</v>
      </c>
      <c r="E382" s="502"/>
      <c r="F382" s="504">
        <f t="shared" si="22"/>
        <v>0</v>
      </c>
    </row>
    <row r="383" spans="1:6" ht="31.5" customHeight="1" x14ac:dyDescent="0.25">
      <c r="A383" s="519">
        <v>11</v>
      </c>
      <c r="B383" s="520" t="s">
        <v>799</v>
      </c>
      <c r="C383" s="521" t="s">
        <v>468</v>
      </c>
      <c r="D383" s="522">
        <v>5</v>
      </c>
      <c r="E383" s="502"/>
      <c r="F383" s="504">
        <f t="shared" si="22"/>
        <v>0</v>
      </c>
    </row>
    <row r="384" spans="1:6" x14ac:dyDescent="0.25">
      <c r="A384" s="781"/>
      <c r="B384" s="782" t="s">
        <v>763</v>
      </c>
      <c r="C384" s="783"/>
      <c r="D384" s="784"/>
      <c r="E384" s="785"/>
      <c r="F384" s="786">
        <f>SUM(F373:F383)</f>
        <v>0</v>
      </c>
    </row>
    <row r="385" spans="1:6" x14ac:dyDescent="0.25">
      <c r="A385" s="535" t="s">
        <v>469</v>
      </c>
      <c r="B385" s="531" t="s">
        <v>749</v>
      </c>
      <c r="C385" s="532"/>
      <c r="D385" s="536"/>
      <c r="E385" s="537"/>
      <c r="F385" s="537"/>
    </row>
    <row r="386" spans="1:6" ht="24" x14ac:dyDescent="0.25">
      <c r="A386" s="519">
        <v>1</v>
      </c>
      <c r="B386" s="523" t="s">
        <v>470</v>
      </c>
      <c r="C386" s="524" t="s">
        <v>347</v>
      </c>
      <c r="D386" s="525">
        <v>14</v>
      </c>
      <c r="E386" s="502"/>
      <c r="F386" s="502">
        <f t="shared" ref="F386:F437" si="23">D386*E386</f>
        <v>0</v>
      </c>
    </row>
    <row r="387" spans="1:6" ht="24" x14ac:dyDescent="0.25">
      <c r="A387" s="519">
        <v>2</v>
      </c>
      <c r="B387" s="523" t="s">
        <v>471</v>
      </c>
      <c r="C387" s="524" t="s">
        <v>347</v>
      </c>
      <c r="D387" s="525">
        <v>74</v>
      </c>
      <c r="E387" s="502"/>
      <c r="F387" s="502">
        <f t="shared" si="23"/>
        <v>0</v>
      </c>
    </row>
    <row r="388" spans="1:6" ht="24" x14ac:dyDescent="0.25">
      <c r="A388" s="519">
        <v>3</v>
      </c>
      <c r="B388" s="523" t="s">
        <v>472</v>
      </c>
      <c r="C388" s="524" t="s">
        <v>347</v>
      </c>
      <c r="D388" s="525">
        <v>36</v>
      </c>
      <c r="E388" s="502"/>
      <c r="F388" s="502">
        <f t="shared" si="23"/>
        <v>0</v>
      </c>
    </row>
    <row r="389" spans="1:6" ht="24" x14ac:dyDescent="0.25">
      <c r="A389" s="519">
        <v>4</v>
      </c>
      <c r="B389" s="523" t="s">
        <v>473</v>
      </c>
      <c r="C389" s="524" t="s">
        <v>347</v>
      </c>
      <c r="D389" s="525">
        <v>20</v>
      </c>
      <c r="E389" s="502"/>
      <c r="F389" s="502">
        <f t="shared" si="23"/>
        <v>0</v>
      </c>
    </row>
    <row r="390" spans="1:6" x14ac:dyDescent="0.25">
      <c r="A390" s="519">
        <v>5</v>
      </c>
      <c r="B390" s="523" t="s">
        <v>474</v>
      </c>
      <c r="C390" s="524" t="s">
        <v>345</v>
      </c>
      <c r="D390" s="525">
        <v>2</v>
      </c>
      <c r="E390" s="502"/>
      <c r="F390" s="502">
        <f t="shared" si="23"/>
        <v>0</v>
      </c>
    </row>
    <row r="391" spans="1:6" x14ac:dyDescent="0.25">
      <c r="A391" s="519">
        <v>6</v>
      </c>
      <c r="B391" s="523" t="s">
        <v>475</v>
      </c>
      <c r="C391" s="524" t="s">
        <v>345</v>
      </c>
      <c r="D391" s="525">
        <v>30</v>
      </c>
      <c r="E391" s="502"/>
      <c r="F391" s="502">
        <f t="shared" si="23"/>
        <v>0</v>
      </c>
    </row>
    <row r="392" spans="1:6" x14ac:dyDescent="0.25">
      <c r="A392" s="519">
        <v>7</v>
      </c>
      <c r="B392" s="523" t="s">
        <v>476</v>
      </c>
      <c r="C392" s="524" t="s">
        <v>345</v>
      </c>
      <c r="D392" s="525">
        <v>18</v>
      </c>
      <c r="E392" s="502"/>
      <c r="F392" s="502">
        <f t="shared" si="23"/>
        <v>0</v>
      </c>
    </row>
    <row r="393" spans="1:6" x14ac:dyDescent="0.25">
      <c r="A393" s="519">
        <v>8</v>
      </c>
      <c r="B393" s="523" t="s">
        <v>477</v>
      </c>
      <c r="C393" s="524" t="s">
        <v>345</v>
      </c>
      <c r="D393" s="525">
        <v>12</v>
      </c>
      <c r="E393" s="502"/>
      <c r="F393" s="502">
        <f t="shared" si="23"/>
        <v>0</v>
      </c>
    </row>
    <row r="394" spans="1:6" x14ac:dyDescent="0.25">
      <c r="A394" s="519">
        <v>9</v>
      </c>
      <c r="B394" s="523" t="s">
        <v>478</v>
      </c>
      <c r="C394" s="524" t="s">
        <v>345</v>
      </c>
      <c r="D394" s="525">
        <v>2</v>
      </c>
      <c r="E394" s="502"/>
      <c r="F394" s="502">
        <f t="shared" si="23"/>
        <v>0</v>
      </c>
    </row>
    <row r="395" spans="1:6" x14ac:dyDescent="0.25">
      <c r="A395" s="519">
        <v>10</v>
      </c>
      <c r="B395" s="523" t="s">
        <v>479</v>
      </c>
      <c r="C395" s="524" t="s">
        <v>345</v>
      </c>
      <c r="D395" s="525">
        <v>4</v>
      </c>
      <c r="E395" s="502"/>
      <c r="F395" s="502">
        <f t="shared" si="23"/>
        <v>0</v>
      </c>
    </row>
    <row r="396" spans="1:6" x14ac:dyDescent="0.25">
      <c r="A396" s="519">
        <v>11</v>
      </c>
      <c r="B396" s="523" t="s">
        <v>480</v>
      </c>
      <c r="C396" s="524" t="s">
        <v>345</v>
      </c>
      <c r="D396" s="525">
        <v>8</v>
      </c>
      <c r="E396" s="502"/>
      <c r="F396" s="502">
        <f t="shared" si="23"/>
        <v>0</v>
      </c>
    </row>
    <row r="397" spans="1:6" x14ac:dyDescent="0.25">
      <c r="A397" s="519">
        <v>12</v>
      </c>
      <c r="B397" s="523" t="s">
        <v>481</v>
      </c>
      <c r="C397" s="524" t="s">
        <v>345</v>
      </c>
      <c r="D397" s="525">
        <v>14</v>
      </c>
      <c r="E397" s="502"/>
      <c r="F397" s="502">
        <f t="shared" si="23"/>
        <v>0</v>
      </c>
    </row>
    <row r="398" spans="1:6" x14ac:dyDescent="0.25">
      <c r="A398" s="519">
        <v>13</v>
      </c>
      <c r="B398" s="523" t="s">
        <v>482</v>
      </c>
      <c r="C398" s="524" t="s">
        <v>345</v>
      </c>
      <c r="D398" s="525">
        <v>4</v>
      </c>
      <c r="E398" s="502"/>
      <c r="F398" s="502">
        <f t="shared" si="23"/>
        <v>0</v>
      </c>
    </row>
    <row r="399" spans="1:6" x14ac:dyDescent="0.25">
      <c r="A399" s="519">
        <v>14</v>
      </c>
      <c r="B399" s="523" t="s">
        <v>483</v>
      </c>
      <c r="C399" s="524" t="s">
        <v>345</v>
      </c>
      <c r="D399" s="525">
        <v>4</v>
      </c>
      <c r="E399" s="502"/>
      <c r="F399" s="502">
        <f t="shared" si="23"/>
        <v>0</v>
      </c>
    </row>
    <row r="400" spans="1:6" x14ac:dyDescent="0.25">
      <c r="A400" s="519">
        <v>15</v>
      </c>
      <c r="B400" s="523" t="s">
        <v>484</v>
      </c>
      <c r="C400" s="524" t="s">
        <v>345</v>
      </c>
      <c r="D400" s="525">
        <v>4</v>
      </c>
      <c r="E400" s="502"/>
      <c r="F400" s="502">
        <f t="shared" si="23"/>
        <v>0</v>
      </c>
    </row>
    <row r="401" spans="1:6" x14ac:dyDescent="0.25">
      <c r="A401" s="519">
        <v>16</v>
      </c>
      <c r="B401" s="523" t="s">
        <v>485</v>
      </c>
      <c r="C401" s="524" t="s">
        <v>345</v>
      </c>
      <c r="D401" s="525">
        <v>4</v>
      </c>
      <c r="E401" s="502"/>
      <c r="F401" s="502">
        <f t="shared" si="23"/>
        <v>0</v>
      </c>
    </row>
    <row r="402" spans="1:6" x14ac:dyDescent="0.25">
      <c r="A402" s="519">
        <v>17</v>
      </c>
      <c r="B402" s="523" t="s">
        <v>486</v>
      </c>
      <c r="C402" s="524" t="s">
        <v>345</v>
      </c>
      <c r="D402" s="525">
        <v>4</v>
      </c>
      <c r="E402" s="502"/>
      <c r="F402" s="502">
        <f>D402*E402</f>
        <v>0</v>
      </c>
    </row>
    <row r="403" spans="1:6" x14ac:dyDescent="0.25">
      <c r="A403" s="519">
        <v>18</v>
      </c>
      <c r="B403" s="523" t="s">
        <v>487</v>
      </c>
      <c r="C403" s="524" t="s">
        <v>345</v>
      </c>
      <c r="D403" s="525">
        <v>58</v>
      </c>
      <c r="E403" s="502"/>
      <c r="F403" s="502">
        <f t="shared" si="23"/>
        <v>0</v>
      </c>
    </row>
    <row r="404" spans="1:6" ht="24" x14ac:dyDescent="0.25">
      <c r="A404" s="519">
        <v>19</v>
      </c>
      <c r="B404" s="523" t="s">
        <v>488</v>
      </c>
      <c r="C404" s="524" t="s">
        <v>345</v>
      </c>
      <c r="D404" s="525">
        <v>18</v>
      </c>
      <c r="E404" s="502"/>
      <c r="F404" s="502">
        <f t="shared" si="23"/>
        <v>0</v>
      </c>
    </row>
    <row r="405" spans="1:6" x14ac:dyDescent="0.25">
      <c r="A405" s="519">
        <v>20</v>
      </c>
      <c r="B405" s="523" t="s">
        <v>489</v>
      </c>
      <c r="C405" s="524" t="s">
        <v>347</v>
      </c>
      <c r="D405" s="525">
        <v>14</v>
      </c>
      <c r="E405" s="502"/>
      <c r="F405" s="502">
        <f t="shared" si="23"/>
        <v>0</v>
      </c>
    </row>
    <row r="406" spans="1:6" x14ac:dyDescent="0.25">
      <c r="A406" s="519">
        <v>21</v>
      </c>
      <c r="B406" s="523" t="s">
        <v>490</v>
      </c>
      <c r="C406" s="524" t="s">
        <v>347</v>
      </c>
      <c r="D406" s="525">
        <v>74</v>
      </c>
      <c r="E406" s="502"/>
      <c r="F406" s="502">
        <f t="shared" si="23"/>
        <v>0</v>
      </c>
    </row>
    <row r="407" spans="1:6" x14ac:dyDescent="0.25">
      <c r="A407" s="519">
        <v>22</v>
      </c>
      <c r="B407" s="523" t="s">
        <v>491</v>
      </c>
      <c r="C407" s="524" t="s">
        <v>347</v>
      </c>
      <c r="D407" s="525">
        <v>36</v>
      </c>
      <c r="E407" s="502"/>
      <c r="F407" s="502">
        <f t="shared" si="23"/>
        <v>0</v>
      </c>
    </row>
    <row r="408" spans="1:6" x14ac:dyDescent="0.25">
      <c r="A408" s="519">
        <v>2</v>
      </c>
      <c r="B408" s="523" t="s">
        <v>492</v>
      </c>
      <c r="C408" s="524" t="s">
        <v>347</v>
      </c>
      <c r="D408" s="525">
        <v>20</v>
      </c>
      <c r="E408" s="502"/>
      <c r="F408" s="502">
        <f t="shared" si="23"/>
        <v>0</v>
      </c>
    </row>
    <row r="409" spans="1:6" ht="24" x14ac:dyDescent="0.25">
      <c r="A409" s="519">
        <v>24</v>
      </c>
      <c r="B409" s="523" t="s">
        <v>493</v>
      </c>
      <c r="C409" s="524" t="s">
        <v>347</v>
      </c>
      <c r="D409" s="525">
        <v>180</v>
      </c>
      <c r="E409" s="502"/>
      <c r="F409" s="502">
        <f t="shared" si="23"/>
        <v>0</v>
      </c>
    </row>
    <row r="410" spans="1:6" ht="24" x14ac:dyDescent="0.25">
      <c r="A410" s="519">
        <v>25</v>
      </c>
      <c r="B410" s="523" t="s">
        <v>494</v>
      </c>
      <c r="C410" s="524" t="s">
        <v>347</v>
      </c>
      <c r="D410" s="525">
        <v>64</v>
      </c>
      <c r="E410" s="502"/>
      <c r="F410" s="502">
        <f t="shared" si="23"/>
        <v>0</v>
      </c>
    </row>
    <row r="411" spans="1:6" x14ac:dyDescent="0.25">
      <c r="A411" s="519">
        <v>26</v>
      </c>
      <c r="B411" s="523" t="s">
        <v>495</v>
      </c>
      <c r="C411" s="524" t="s">
        <v>345</v>
      </c>
      <c r="D411" s="525">
        <v>14</v>
      </c>
      <c r="E411" s="502"/>
      <c r="F411" s="502">
        <f t="shared" si="23"/>
        <v>0</v>
      </c>
    </row>
    <row r="412" spans="1:6" ht="24" x14ac:dyDescent="0.25">
      <c r="A412" s="519">
        <v>27</v>
      </c>
      <c r="B412" s="523" t="s">
        <v>496</v>
      </c>
      <c r="C412" s="524" t="s">
        <v>345</v>
      </c>
      <c r="D412" s="525">
        <v>28</v>
      </c>
      <c r="E412" s="502"/>
      <c r="F412" s="502">
        <f t="shared" si="23"/>
        <v>0</v>
      </c>
    </row>
    <row r="413" spans="1:6" ht="24" x14ac:dyDescent="0.25">
      <c r="A413" s="526">
        <v>28</v>
      </c>
      <c r="B413" s="523" t="s">
        <v>497</v>
      </c>
      <c r="C413" s="524" t="s">
        <v>345</v>
      </c>
      <c r="D413" s="525">
        <v>88</v>
      </c>
      <c r="E413" s="502"/>
      <c r="F413" s="502">
        <f t="shared" si="23"/>
        <v>0</v>
      </c>
    </row>
    <row r="414" spans="1:6" ht="24" x14ac:dyDescent="0.25">
      <c r="A414" s="526">
        <v>29</v>
      </c>
      <c r="B414" s="527" t="s">
        <v>498</v>
      </c>
      <c r="C414" s="524" t="s">
        <v>345</v>
      </c>
      <c r="D414" s="525">
        <v>4</v>
      </c>
      <c r="E414" s="502"/>
      <c r="F414" s="502">
        <f t="shared" si="23"/>
        <v>0</v>
      </c>
    </row>
    <row r="415" spans="1:6" ht="24" x14ac:dyDescent="0.25">
      <c r="A415" s="526">
        <v>30</v>
      </c>
      <c r="B415" s="527" t="s">
        <v>499</v>
      </c>
      <c r="C415" s="524" t="s">
        <v>345</v>
      </c>
      <c r="D415" s="525">
        <v>2</v>
      </c>
      <c r="E415" s="502"/>
      <c r="F415" s="502">
        <f t="shared" si="23"/>
        <v>0</v>
      </c>
    </row>
    <row r="416" spans="1:6" ht="24" x14ac:dyDescent="0.25">
      <c r="A416" s="526">
        <v>31</v>
      </c>
      <c r="B416" s="527" t="s">
        <v>500</v>
      </c>
      <c r="C416" s="524" t="s">
        <v>345</v>
      </c>
      <c r="D416" s="525">
        <v>1</v>
      </c>
      <c r="E416" s="502"/>
      <c r="F416" s="502">
        <f t="shared" si="23"/>
        <v>0</v>
      </c>
    </row>
    <row r="417" spans="1:6" ht="24" x14ac:dyDescent="0.25">
      <c r="A417" s="526">
        <v>32</v>
      </c>
      <c r="B417" s="527" t="s">
        <v>501</v>
      </c>
      <c r="C417" s="524" t="s">
        <v>345</v>
      </c>
      <c r="D417" s="525">
        <v>4</v>
      </c>
      <c r="E417" s="502"/>
      <c r="F417" s="502">
        <f t="shared" si="23"/>
        <v>0</v>
      </c>
    </row>
    <row r="418" spans="1:6" ht="24" x14ac:dyDescent="0.25">
      <c r="A418" s="526">
        <v>33</v>
      </c>
      <c r="B418" s="523" t="s">
        <v>502</v>
      </c>
      <c r="C418" s="524" t="s">
        <v>345</v>
      </c>
      <c r="D418" s="525">
        <v>11</v>
      </c>
      <c r="E418" s="502"/>
      <c r="F418" s="502">
        <f t="shared" si="23"/>
        <v>0</v>
      </c>
    </row>
    <row r="419" spans="1:6" x14ac:dyDescent="0.25">
      <c r="A419" s="526">
        <v>34</v>
      </c>
      <c r="B419" s="527" t="s">
        <v>503</v>
      </c>
      <c r="C419" s="524" t="s">
        <v>345</v>
      </c>
      <c r="D419" s="525">
        <v>11</v>
      </c>
      <c r="E419" s="502"/>
      <c r="F419" s="502">
        <f t="shared" si="23"/>
        <v>0</v>
      </c>
    </row>
    <row r="420" spans="1:6" ht="24" x14ac:dyDescent="0.25">
      <c r="A420" s="526">
        <v>35</v>
      </c>
      <c r="B420" s="527" t="s">
        <v>504</v>
      </c>
      <c r="C420" s="524" t="s">
        <v>345</v>
      </c>
      <c r="D420" s="525">
        <v>11</v>
      </c>
      <c r="E420" s="502"/>
      <c r="F420" s="502">
        <f t="shared" si="23"/>
        <v>0</v>
      </c>
    </row>
    <row r="421" spans="1:6" ht="24" x14ac:dyDescent="0.25">
      <c r="A421" s="526">
        <v>36</v>
      </c>
      <c r="B421" s="527" t="s">
        <v>505</v>
      </c>
      <c r="C421" s="524" t="s">
        <v>345</v>
      </c>
      <c r="D421" s="525">
        <v>11</v>
      </c>
      <c r="E421" s="502"/>
      <c r="F421" s="502">
        <f t="shared" si="23"/>
        <v>0</v>
      </c>
    </row>
    <row r="422" spans="1:6" ht="24" x14ac:dyDescent="0.25">
      <c r="A422" s="526">
        <v>37</v>
      </c>
      <c r="B422" s="846" t="s">
        <v>789</v>
      </c>
      <c r="C422" s="847" t="s">
        <v>345</v>
      </c>
      <c r="D422" s="848">
        <v>22</v>
      </c>
      <c r="E422" s="849"/>
      <c r="F422" s="849">
        <f t="shared" si="23"/>
        <v>0</v>
      </c>
    </row>
    <row r="423" spans="1:6" x14ac:dyDescent="0.25">
      <c r="A423" s="526">
        <v>38</v>
      </c>
      <c r="B423" s="523" t="s">
        <v>506</v>
      </c>
      <c r="C423" s="524" t="s">
        <v>345</v>
      </c>
      <c r="D423" s="525">
        <v>22</v>
      </c>
      <c r="E423" s="502"/>
      <c r="F423" s="502">
        <f t="shared" si="23"/>
        <v>0</v>
      </c>
    </row>
    <row r="424" spans="1:6" x14ac:dyDescent="0.25">
      <c r="A424" s="526">
        <v>39</v>
      </c>
      <c r="B424" s="523" t="s">
        <v>507</v>
      </c>
      <c r="C424" s="524" t="s">
        <v>345</v>
      </c>
      <c r="D424" s="525">
        <v>13</v>
      </c>
      <c r="E424" s="502"/>
      <c r="F424" s="502">
        <f t="shared" si="23"/>
        <v>0</v>
      </c>
    </row>
    <row r="425" spans="1:6" x14ac:dyDescent="0.25">
      <c r="A425" s="526">
        <v>40</v>
      </c>
      <c r="B425" s="523" t="s">
        <v>508</v>
      </c>
      <c r="C425" s="524" t="s">
        <v>345</v>
      </c>
      <c r="D425" s="525">
        <v>13</v>
      </c>
      <c r="E425" s="502"/>
      <c r="F425" s="502">
        <f t="shared" si="23"/>
        <v>0</v>
      </c>
    </row>
    <row r="426" spans="1:6" x14ac:dyDescent="0.25">
      <c r="A426" s="526">
        <v>41</v>
      </c>
      <c r="B426" s="523" t="s">
        <v>509</v>
      </c>
      <c r="C426" s="524" t="s">
        <v>345</v>
      </c>
      <c r="D426" s="525">
        <v>13</v>
      </c>
      <c r="E426" s="502"/>
      <c r="F426" s="502">
        <f t="shared" si="23"/>
        <v>0</v>
      </c>
    </row>
    <row r="427" spans="1:6" x14ac:dyDescent="0.25">
      <c r="A427" s="526">
        <v>42</v>
      </c>
      <c r="B427" s="523" t="s">
        <v>510</v>
      </c>
      <c r="C427" s="524" t="s">
        <v>345</v>
      </c>
      <c r="D427" s="525">
        <v>13</v>
      </c>
      <c r="E427" s="502"/>
      <c r="F427" s="502">
        <f t="shared" si="23"/>
        <v>0</v>
      </c>
    </row>
    <row r="428" spans="1:6" ht="24" x14ac:dyDescent="0.25">
      <c r="A428" s="526">
        <v>43</v>
      </c>
      <c r="B428" s="523" t="s">
        <v>511</v>
      </c>
      <c r="C428" s="524" t="s">
        <v>345</v>
      </c>
      <c r="D428" s="525">
        <v>20</v>
      </c>
      <c r="E428" s="502"/>
      <c r="F428" s="502">
        <f t="shared" si="23"/>
        <v>0</v>
      </c>
    </row>
    <row r="429" spans="1:6" ht="24" x14ac:dyDescent="0.25">
      <c r="A429" s="519">
        <v>44</v>
      </c>
      <c r="B429" s="523" t="s">
        <v>512</v>
      </c>
      <c r="C429" s="524" t="s">
        <v>345</v>
      </c>
      <c r="D429" s="525">
        <v>1</v>
      </c>
      <c r="E429" s="502"/>
      <c r="F429" s="502">
        <f t="shared" si="23"/>
        <v>0</v>
      </c>
    </row>
    <row r="430" spans="1:6" x14ac:dyDescent="0.25">
      <c r="A430" s="519">
        <v>45</v>
      </c>
      <c r="B430" s="523" t="s">
        <v>513</v>
      </c>
      <c r="C430" s="524" t="s">
        <v>347</v>
      </c>
      <c r="D430" s="525">
        <v>13</v>
      </c>
      <c r="E430" s="502"/>
      <c r="F430" s="502">
        <f t="shared" si="23"/>
        <v>0</v>
      </c>
    </row>
    <row r="431" spans="1:6" ht="24" x14ac:dyDescent="0.25">
      <c r="A431" s="519">
        <v>46</v>
      </c>
      <c r="B431" s="523" t="s">
        <v>514</v>
      </c>
      <c r="C431" s="524" t="s">
        <v>345</v>
      </c>
      <c r="D431" s="525">
        <v>5</v>
      </c>
      <c r="E431" s="502"/>
      <c r="F431" s="502">
        <f t="shared" si="23"/>
        <v>0</v>
      </c>
    </row>
    <row r="432" spans="1:6" ht="24" x14ac:dyDescent="0.25">
      <c r="A432" s="519">
        <v>47</v>
      </c>
      <c r="B432" s="523" t="s">
        <v>515</v>
      </c>
      <c r="C432" s="524" t="s">
        <v>347</v>
      </c>
      <c r="D432" s="525">
        <v>6</v>
      </c>
      <c r="E432" s="502"/>
      <c r="F432" s="502">
        <f t="shared" si="23"/>
        <v>0</v>
      </c>
    </row>
    <row r="433" spans="1:6" ht="24" x14ac:dyDescent="0.25">
      <c r="A433" s="519">
        <v>48</v>
      </c>
      <c r="B433" s="523" t="s">
        <v>516</v>
      </c>
      <c r="C433" s="524" t="s">
        <v>345</v>
      </c>
      <c r="D433" s="525">
        <v>44</v>
      </c>
      <c r="E433" s="502"/>
      <c r="F433" s="502">
        <f t="shared" si="23"/>
        <v>0</v>
      </c>
    </row>
    <row r="434" spans="1:6" ht="132" x14ac:dyDescent="0.25">
      <c r="A434" s="519">
        <v>49</v>
      </c>
      <c r="B434" s="836" t="s">
        <v>790</v>
      </c>
      <c r="C434" s="847" t="s">
        <v>345</v>
      </c>
      <c r="D434" s="848">
        <v>1</v>
      </c>
      <c r="E434" s="849"/>
      <c r="F434" s="849">
        <f t="shared" si="23"/>
        <v>0</v>
      </c>
    </row>
    <row r="435" spans="1:6" ht="24" x14ac:dyDescent="0.25">
      <c r="A435" s="526">
        <v>50</v>
      </c>
      <c r="B435" s="523" t="s">
        <v>517</v>
      </c>
      <c r="C435" s="524" t="s">
        <v>345</v>
      </c>
      <c r="D435" s="525">
        <v>1</v>
      </c>
      <c r="E435" s="502"/>
      <c r="F435" s="502">
        <f>D435*E435</f>
        <v>0</v>
      </c>
    </row>
    <row r="436" spans="1:6" x14ac:dyDescent="0.25">
      <c r="A436" s="526">
        <v>51</v>
      </c>
      <c r="B436" s="523" t="s">
        <v>518</v>
      </c>
      <c r="C436" s="524" t="s">
        <v>345</v>
      </c>
      <c r="D436" s="525">
        <v>1</v>
      </c>
      <c r="E436" s="502"/>
      <c r="F436" s="502">
        <f t="shared" si="23"/>
        <v>0</v>
      </c>
    </row>
    <row r="437" spans="1:6" x14ac:dyDescent="0.25">
      <c r="A437" s="519">
        <v>52</v>
      </c>
      <c r="B437" s="527" t="s">
        <v>519</v>
      </c>
      <c r="C437" s="528" t="s">
        <v>345</v>
      </c>
      <c r="D437" s="525">
        <v>35</v>
      </c>
      <c r="E437" s="502"/>
      <c r="F437" s="502">
        <f t="shared" si="23"/>
        <v>0</v>
      </c>
    </row>
    <row r="438" spans="1:6" x14ac:dyDescent="0.25">
      <c r="A438" s="781"/>
      <c r="B438" s="787" t="s">
        <v>764</v>
      </c>
      <c r="C438" s="788"/>
      <c r="D438" s="789"/>
      <c r="E438" s="775"/>
      <c r="F438" s="790">
        <f>SUM(F386:F437)</f>
        <v>0</v>
      </c>
    </row>
    <row r="439" spans="1:6" x14ac:dyDescent="0.25">
      <c r="A439" s="538" t="s">
        <v>520</v>
      </c>
      <c r="B439" s="531" t="s">
        <v>750</v>
      </c>
      <c r="C439" s="539"/>
      <c r="D439" s="540"/>
      <c r="E439" s="537"/>
      <c r="F439" s="537"/>
    </row>
    <row r="440" spans="1:6" ht="24" x14ac:dyDescent="0.25">
      <c r="A440" s="519">
        <v>1</v>
      </c>
      <c r="B440" s="523" t="s">
        <v>470</v>
      </c>
      <c r="C440" s="524" t="s">
        <v>347</v>
      </c>
      <c r="D440" s="525">
        <v>12</v>
      </c>
      <c r="E440" s="502"/>
      <c r="F440" s="502">
        <f>D440*E440</f>
        <v>0</v>
      </c>
    </row>
    <row r="441" spans="1:6" ht="24" x14ac:dyDescent="0.25">
      <c r="A441" s="519">
        <v>2</v>
      </c>
      <c r="B441" s="523" t="s">
        <v>471</v>
      </c>
      <c r="C441" s="524" t="s">
        <v>347</v>
      </c>
      <c r="D441" s="525">
        <v>80</v>
      </c>
      <c r="E441" s="502"/>
      <c r="F441" s="502">
        <f>D441*E441</f>
        <v>0</v>
      </c>
    </row>
    <row r="442" spans="1:6" ht="24" x14ac:dyDescent="0.25">
      <c r="A442" s="519">
        <v>3</v>
      </c>
      <c r="B442" s="523" t="s">
        <v>472</v>
      </c>
      <c r="C442" s="524" t="s">
        <v>347</v>
      </c>
      <c r="D442" s="525">
        <v>32</v>
      </c>
      <c r="E442" s="502"/>
      <c r="F442" s="502">
        <f>D442*E442</f>
        <v>0</v>
      </c>
    </row>
    <row r="443" spans="1:6" ht="24" x14ac:dyDescent="0.25">
      <c r="A443" s="519">
        <v>4</v>
      </c>
      <c r="B443" s="523" t="s">
        <v>473</v>
      </c>
      <c r="C443" s="524" t="s">
        <v>347</v>
      </c>
      <c r="D443" s="525">
        <v>20</v>
      </c>
      <c r="E443" s="502"/>
      <c r="F443" s="502">
        <f t="shared" ref="F443:F488" si="24">D443*E443</f>
        <v>0</v>
      </c>
    </row>
    <row r="444" spans="1:6" x14ac:dyDescent="0.25">
      <c r="A444" s="519">
        <v>5</v>
      </c>
      <c r="B444" s="523" t="s">
        <v>474</v>
      </c>
      <c r="C444" s="524" t="s">
        <v>345</v>
      </c>
      <c r="D444" s="525">
        <v>2</v>
      </c>
      <c r="E444" s="502"/>
      <c r="F444" s="502">
        <f t="shared" si="24"/>
        <v>0</v>
      </c>
    </row>
    <row r="445" spans="1:6" x14ac:dyDescent="0.25">
      <c r="A445" s="519">
        <v>6</v>
      </c>
      <c r="B445" s="523" t="s">
        <v>475</v>
      </c>
      <c r="C445" s="524" t="s">
        <v>345</v>
      </c>
      <c r="D445" s="525">
        <v>30</v>
      </c>
      <c r="E445" s="502"/>
      <c r="F445" s="502">
        <f t="shared" si="24"/>
        <v>0</v>
      </c>
    </row>
    <row r="446" spans="1:6" x14ac:dyDescent="0.25">
      <c r="A446" s="519">
        <v>7</v>
      </c>
      <c r="B446" s="523" t="s">
        <v>476</v>
      </c>
      <c r="C446" s="524" t="s">
        <v>345</v>
      </c>
      <c r="D446" s="525">
        <v>18</v>
      </c>
      <c r="E446" s="502"/>
      <c r="F446" s="502">
        <f t="shared" si="24"/>
        <v>0</v>
      </c>
    </row>
    <row r="447" spans="1:6" x14ac:dyDescent="0.25">
      <c r="A447" s="519">
        <v>8</v>
      </c>
      <c r="B447" s="523" t="s">
        <v>477</v>
      </c>
      <c r="C447" s="524" t="s">
        <v>345</v>
      </c>
      <c r="D447" s="525">
        <v>12</v>
      </c>
      <c r="E447" s="502"/>
      <c r="F447" s="502">
        <f t="shared" si="24"/>
        <v>0</v>
      </c>
    </row>
    <row r="448" spans="1:6" x14ac:dyDescent="0.25">
      <c r="A448" s="519">
        <v>9</v>
      </c>
      <c r="B448" s="523" t="s">
        <v>478</v>
      </c>
      <c r="C448" s="524" t="s">
        <v>345</v>
      </c>
      <c r="D448" s="525">
        <v>2</v>
      </c>
      <c r="E448" s="502"/>
      <c r="F448" s="502">
        <f t="shared" si="24"/>
        <v>0</v>
      </c>
    </row>
    <row r="449" spans="1:6" x14ac:dyDescent="0.25">
      <c r="A449" s="519">
        <v>10</v>
      </c>
      <c r="B449" s="523" t="s">
        <v>479</v>
      </c>
      <c r="C449" s="524" t="s">
        <v>345</v>
      </c>
      <c r="D449" s="525">
        <v>4</v>
      </c>
      <c r="E449" s="502"/>
      <c r="F449" s="502">
        <f t="shared" si="24"/>
        <v>0</v>
      </c>
    </row>
    <row r="450" spans="1:6" x14ac:dyDescent="0.25">
      <c r="A450" s="519">
        <v>11</v>
      </c>
      <c r="B450" s="523" t="s">
        <v>480</v>
      </c>
      <c r="C450" s="524" t="s">
        <v>345</v>
      </c>
      <c r="D450" s="525">
        <v>8</v>
      </c>
      <c r="E450" s="502"/>
      <c r="F450" s="502">
        <f t="shared" si="24"/>
        <v>0</v>
      </c>
    </row>
    <row r="451" spans="1:6" x14ac:dyDescent="0.25">
      <c r="A451" s="519">
        <v>12</v>
      </c>
      <c r="B451" s="523" t="s">
        <v>481</v>
      </c>
      <c r="C451" s="524" t="s">
        <v>345</v>
      </c>
      <c r="D451" s="525">
        <v>14</v>
      </c>
      <c r="E451" s="502"/>
      <c r="F451" s="502">
        <f t="shared" si="24"/>
        <v>0</v>
      </c>
    </row>
    <row r="452" spans="1:6" x14ac:dyDescent="0.25">
      <c r="A452" s="519">
        <v>13</v>
      </c>
      <c r="B452" s="523" t="s">
        <v>482</v>
      </c>
      <c r="C452" s="524" t="s">
        <v>345</v>
      </c>
      <c r="D452" s="525">
        <v>4</v>
      </c>
      <c r="E452" s="502"/>
      <c r="F452" s="502">
        <f t="shared" si="24"/>
        <v>0</v>
      </c>
    </row>
    <row r="453" spans="1:6" x14ac:dyDescent="0.25">
      <c r="A453" s="519">
        <v>14</v>
      </c>
      <c r="B453" s="523" t="s">
        <v>483</v>
      </c>
      <c r="C453" s="524" t="s">
        <v>345</v>
      </c>
      <c r="D453" s="525">
        <v>4</v>
      </c>
      <c r="E453" s="502"/>
      <c r="F453" s="502">
        <f t="shared" si="24"/>
        <v>0</v>
      </c>
    </row>
    <row r="454" spans="1:6" x14ac:dyDescent="0.25">
      <c r="A454" s="519">
        <v>15</v>
      </c>
      <c r="B454" s="523" t="s">
        <v>484</v>
      </c>
      <c r="C454" s="524" t="s">
        <v>345</v>
      </c>
      <c r="D454" s="525">
        <v>4</v>
      </c>
      <c r="E454" s="502"/>
      <c r="F454" s="502">
        <f t="shared" si="24"/>
        <v>0</v>
      </c>
    </row>
    <row r="455" spans="1:6" x14ac:dyDescent="0.25">
      <c r="A455" s="519">
        <v>16</v>
      </c>
      <c r="B455" s="523" t="s">
        <v>485</v>
      </c>
      <c r="C455" s="524" t="s">
        <v>345</v>
      </c>
      <c r="D455" s="525">
        <v>4</v>
      </c>
      <c r="E455" s="502"/>
      <c r="F455" s="502">
        <f t="shared" si="24"/>
        <v>0</v>
      </c>
    </row>
    <row r="456" spans="1:6" x14ac:dyDescent="0.25">
      <c r="A456" s="519">
        <v>17</v>
      </c>
      <c r="B456" s="523" t="s">
        <v>486</v>
      </c>
      <c r="C456" s="524" t="s">
        <v>345</v>
      </c>
      <c r="D456" s="525">
        <v>4</v>
      </c>
      <c r="E456" s="502"/>
      <c r="F456" s="502">
        <f>D456*E456</f>
        <v>0</v>
      </c>
    </row>
    <row r="457" spans="1:6" x14ac:dyDescent="0.25">
      <c r="A457" s="519">
        <v>18</v>
      </c>
      <c r="B457" s="523" t="s">
        <v>487</v>
      </c>
      <c r="C457" s="524" t="s">
        <v>345</v>
      </c>
      <c r="D457" s="525">
        <v>60</v>
      </c>
      <c r="E457" s="502"/>
      <c r="F457" s="502">
        <f t="shared" si="24"/>
        <v>0</v>
      </c>
    </row>
    <row r="458" spans="1:6" ht="24" x14ac:dyDescent="0.25">
      <c r="A458" s="519">
        <v>19</v>
      </c>
      <c r="B458" s="523" t="s">
        <v>488</v>
      </c>
      <c r="C458" s="524" t="s">
        <v>345</v>
      </c>
      <c r="D458" s="525">
        <v>16</v>
      </c>
      <c r="E458" s="502"/>
      <c r="F458" s="502">
        <f t="shared" si="24"/>
        <v>0</v>
      </c>
    </row>
    <row r="459" spans="1:6" x14ac:dyDescent="0.25">
      <c r="A459" s="519">
        <v>20</v>
      </c>
      <c r="B459" s="523" t="s">
        <v>489</v>
      </c>
      <c r="C459" s="524" t="s">
        <v>347</v>
      </c>
      <c r="D459" s="525">
        <v>12</v>
      </c>
      <c r="E459" s="502"/>
      <c r="F459" s="502">
        <f t="shared" si="24"/>
        <v>0</v>
      </c>
    </row>
    <row r="460" spans="1:6" x14ac:dyDescent="0.25">
      <c r="A460" s="519">
        <v>21</v>
      </c>
      <c r="B460" s="523" t="s">
        <v>490</v>
      </c>
      <c r="C460" s="524" t="s">
        <v>347</v>
      </c>
      <c r="D460" s="525">
        <v>80</v>
      </c>
      <c r="E460" s="502"/>
      <c r="F460" s="502">
        <f t="shared" si="24"/>
        <v>0</v>
      </c>
    </row>
    <row r="461" spans="1:6" x14ac:dyDescent="0.25">
      <c r="A461" s="519">
        <v>22</v>
      </c>
      <c r="B461" s="523" t="s">
        <v>491</v>
      </c>
      <c r="C461" s="524" t="s">
        <v>347</v>
      </c>
      <c r="D461" s="525">
        <v>32</v>
      </c>
      <c r="E461" s="502"/>
      <c r="F461" s="502">
        <f t="shared" si="24"/>
        <v>0</v>
      </c>
    </row>
    <row r="462" spans="1:6" x14ac:dyDescent="0.25">
      <c r="A462" s="519">
        <v>23</v>
      </c>
      <c r="B462" s="523" t="s">
        <v>492</v>
      </c>
      <c r="C462" s="524" t="s">
        <v>347</v>
      </c>
      <c r="D462" s="525">
        <v>20</v>
      </c>
      <c r="E462" s="502"/>
      <c r="F462" s="502">
        <f t="shared" si="24"/>
        <v>0</v>
      </c>
    </row>
    <row r="463" spans="1:6" ht="24" x14ac:dyDescent="0.25">
      <c r="A463" s="519">
        <v>24</v>
      </c>
      <c r="B463" s="523" t="s">
        <v>493</v>
      </c>
      <c r="C463" s="524" t="s">
        <v>347</v>
      </c>
      <c r="D463" s="525">
        <v>180</v>
      </c>
      <c r="E463" s="502"/>
      <c r="F463" s="502">
        <f t="shared" si="24"/>
        <v>0</v>
      </c>
    </row>
    <row r="464" spans="1:6" ht="24" x14ac:dyDescent="0.25">
      <c r="A464" s="519">
        <v>25</v>
      </c>
      <c r="B464" s="523" t="s">
        <v>494</v>
      </c>
      <c r="C464" s="524" t="s">
        <v>347</v>
      </c>
      <c r="D464" s="525">
        <v>64</v>
      </c>
      <c r="E464" s="502"/>
      <c r="F464" s="502">
        <f t="shared" si="24"/>
        <v>0</v>
      </c>
    </row>
    <row r="465" spans="1:6" x14ac:dyDescent="0.25">
      <c r="A465" s="519">
        <v>26</v>
      </c>
      <c r="B465" s="523" t="s">
        <v>495</v>
      </c>
      <c r="C465" s="524" t="s">
        <v>345</v>
      </c>
      <c r="D465" s="525">
        <v>14</v>
      </c>
      <c r="E465" s="502"/>
      <c r="F465" s="502">
        <f t="shared" si="24"/>
        <v>0</v>
      </c>
    </row>
    <row r="466" spans="1:6" ht="24" x14ac:dyDescent="0.25">
      <c r="A466" s="519">
        <v>27</v>
      </c>
      <c r="B466" s="523" t="s">
        <v>496</v>
      </c>
      <c r="C466" s="524" t="s">
        <v>345</v>
      </c>
      <c r="D466" s="525">
        <v>28</v>
      </c>
      <c r="E466" s="502"/>
      <c r="F466" s="502">
        <f t="shared" si="24"/>
        <v>0</v>
      </c>
    </row>
    <row r="467" spans="1:6" ht="24" x14ac:dyDescent="0.25">
      <c r="A467" s="519">
        <v>28</v>
      </c>
      <c r="B467" s="523" t="s">
        <v>497</v>
      </c>
      <c r="C467" s="524" t="s">
        <v>345</v>
      </c>
      <c r="D467" s="525">
        <v>96</v>
      </c>
      <c r="E467" s="502"/>
      <c r="F467" s="502">
        <f t="shared" si="24"/>
        <v>0</v>
      </c>
    </row>
    <row r="468" spans="1:6" ht="24" x14ac:dyDescent="0.25">
      <c r="A468" s="519">
        <v>29</v>
      </c>
      <c r="B468" s="527" t="s">
        <v>498</v>
      </c>
      <c r="C468" s="524" t="s">
        <v>345</v>
      </c>
      <c r="D468" s="525">
        <v>4</v>
      </c>
      <c r="E468" s="502"/>
      <c r="F468" s="502">
        <f t="shared" si="24"/>
        <v>0</v>
      </c>
    </row>
    <row r="469" spans="1:6" ht="24" x14ac:dyDescent="0.25">
      <c r="A469" s="519">
        <v>30</v>
      </c>
      <c r="B469" s="527" t="s">
        <v>499</v>
      </c>
      <c r="C469" s="524" t="s">
        <v>345</v>
      </c>
      <c r="D469" s="525">
        <v>2</v>
      </c>
      <c r="E469" s="502"/>
      <c r="F469" s="502">
        <f t="shared" si="24"/>
        <v>0</v>
      </c>
    </row>
    <row r="470" spans="1:6" ht="24" x14ac:dyDescent="0.25">
      <c r="A470" s="519">
        <v>31</v>
      </c>
      <c r="B470" s="527" t="s">
        <v>500</v>
      </c>
      <c r="C470" s="524" t="s">
        <v>345</v>
      </c>
      <c r="D470" s="525">
        <v>2</v>
      </c>
      <c r="E470" s="502"/>
      <c r="F470" s="502">
        <f t="shared" si="24"/>
        <v>0</v>
      </c>
    </row>
    <row r="471" spans="1:6" ht="24" x14ac:dyDescent="0.25">
      <c r="A471" s="519">
        <v>32</v>
      </c>
      <c r="B471" s="527" t="s">
        <v>501</v>
      </c>
      <c r="C471" s="524" t="s">
        <v>345</v>
      </c>
      <c r="D471" s="525">
        <v>4</v>
      </c>
      <c r="E471" s="502"/>
      <c r="F471" s="502">
        <f t="shared" si="24"/>
        <v>0</v>
      </c>
    </row>
    <row r="472" spans="1:6" ht="24" x14ac:dyDescent="0.25">
      <c r="A472" s="519">
        <v>33</v>
      </c>
      <c r="B472" s="523" t="s">
        <v>502</v>
      </c>
      <c r="C472" s="524" t="s">
        <v>345</v>
      </c>
      <c r="D472" s="525">
        <v>12</v>
      </c>
      <c r="E472" s="502"/>
      <c r="F472" s="502">
        <f t="shared" si="24"/>
        <v>0</v>
      </c>
    </row>
    <row r="473" spans="1:6" x14ac:dyDescent="0.25">
      <c r="A473" s="519">
        <v>34</v>
      </c>
      <c r="B473" s="527" t="s">
        <v>503</v>
      </c>
      <c r="C473" s="524" t="s">
        <v>345</v>
      </c>
      <c r="D473" s="525">
        <v>12</v>
      </c>
      <c r="E473" s="502"/>
      <c r="F473" s="502">
        <f t="shared" si="24"/>
        <v>0</v>
      </c>
    </row>
    <row r="474" spans="1:6" ht="24" x14ac:dyDescent="0.25">
      <c r="A474" s="519">
        <v>35</v>
      </c>
      <c r="B474" s="527" t="s">
        <v>504</v>
      </c>
      <c r="C474" s="524" t="s">
        <v>345</v>
      </c>
      <c r="D474" s="525">
        <v>12</v>
      </c>
      <c r="E474" s="502"/>
      <c r="F474" s="502">
        <f t="shared" si="24"/>
        <v>0</v>
      </c>
    </row>
    <row r="475" spans="1:6" ht="24" x14ac:dyDescent="0.25">
      <c r="A475" s="519">
        <v>36</v>
      </c>
      <c r="B475" s="527" t="s">
        <v>505</v>
      </c>
      <c r="C475" s="524" t="s">
        <v>345</v>
      </c>
      <c r="D475" s="525">
        <v>12</v>
      </c>
      <c r="E475" s="502"/>
      <c r="F475" s="502">
        <f t="shared" si="24"/>
        <v>0</v>
      </c>
    </row>
    <row r="476" spans="1:6" ht="24" x14ac:dyDescent="0.25">
      <c r="A476" s="519">
        <v>37</v>
      </c>
      <c r="B476" s="846" t="s">
        <v>791</v>
      </c>
      <c r="C476" s="847" t="s">
        <v>55</v>
      </c>
      <c r="D476" s="848">
        <v>24</v>
      </c>
      <c r="E476" s="849"/>
      <c r="F476" s="849">
        <f t="shared" si="24"/>
        <v>0</v>
      </c>
    </row>
    <row r="477" spans="1:6" x14ac:dyDescent="0.25">
      <c r="A477" s="519">
        <v>38</v>
      </c>
      <c r="B477" s="523" t="s">
        <v>506</v>
      </c>
      <c r="C477" s="524" t="s">
        <v>345</v>
      </c>
      <c r="D477" s="525">
        <v>24</v>
      </c>
      <c r="E477" s="502"/>
      <c r="F477" s="502">
        <f t="shared" si="24"/>
        <v>0</v>
      </c>
    </row>
    <row r="478" spans="1:6" x14ac:dyDescent="0.25">
      <c r="A478" s="519">
        <v>39</v>
      </c>
      <c r="B478" s="523" t="s">
        <v>507</v>
      </c>
      <c r="C478" s="524" t="s">
        <v>345</v>
      </c>
      <c r="D478" s="525">
        <v>12</v>
      </c>
      <c r="E478" s="502"/>
      <c r="F478" s="502">
        <f t="shared" si="24"/>
        <v>0</v>
      </c>
    </row>
    <row r="479" spans="1:6" x14ac:dyDescent="0.25">
      <c r="A479" s="519">
        <v>40</v>
      </c>
      <c r="B479" s="523" t="s">
        <v>508</v>
      </c>
      <c r="C479" s="524" t="s">
        <v>345</v>
      </c>
      <c r="D479" s="525">
        <v>12</v>
      </c>
      <c r="E479" s="502"/>
      <c r="F479" s="502">
        <f t="shared" si="24"/>
        <v>0</v>
      </c>
    </row>
    <row r="480" spans="1:6" x14ac:dyDescent="0.25">
      <c r="A480" s="519">
        <v>41</v>
      </c>
      <c r="B480" s="523" t="s">
        <v>509</v>
      </c>
      <c r="C480" s="524" t="s">
        <v>345</v>
      </c>
      <c r="D480" s="525">
        <v>12</v>
      </c>
      <c r="E480" s="502"/>
      <c r="F480" s="502">
        <f t="shared" si="24"/>
        <v>0</v>
      </c>
    </row>
    <row r="481" spans="1:6" x14ac:dyDescent="0.25">
      <c r="A481" s="519">
        <v>42</v>
      </c>
      <c r="B481" s="523" t="s">
        <v>510</v>
      </c>
      <c r="C481" s="524" t="s">
        <v>345</v>
      </c>
      <c r="D481" s="525">
        <v>12</v>
      </c>
      <c r="E481" s="502"/>
      <c r="F481" s="502">
        <f t="shared" si="24"/>
        <v>0</v>
      </c>
    </row>
    <row r="482" spans="1:6" ht="24" x14ac:dyDescent="0.25">
      <c r="A482" s="519">
        <v>43</v>
      </c>
      <c r="B482" s="523" t="s">
        <v>521</v>
      </c>
      <c r="C482" s="524" t="s">
        <v>345</v>
      </c>
      <c r="D482" s="525">
        <v>20</v>
      </c>
      <c r="E482" s="502"/>
      <c r="F482" s="502">
        <f t="shared" si="24"/>
        <v>0</v>
      </c>
    </row>
    <row r="483" spans="1:6" ht="24" x14ac:dyDescent="0.25">
      <c r="A483" s="519">
        <v>44</v>
      </c>
      <c r="B483" s="523" t="s">
        <v>512</v>
      </c>
      <c r="C483" s="524" t="s">
        <v>345</v>
      </c>
      <c r="D483" s="525">
        <v>1</v>
      </c>
      <c r="E483" s="502"/>
      <c r="F483" s="502">
        <f t="shared" si="24"/>
        <v>0</v>
      </c>
    </row>
    <row r="484" spans="1:6" x14ac:dyDescent="0.25">
      <c r="A484" s="519">
        <v>45</v>
      </c>
      <c r="B484" s="523" t="s">
        <v>513</v>
      </c>
      <c r="C484" s="524" t="s">
        <v>347</v>
      </c>
      <c r="D484" s="525">
        <v>10</v>
      </c>
      <c r="E484" s="502"/>
      <c r="F484" s="502">
        <f t="shared" si="24"/>
        <v>0</v>
      </c>
    </row>
    <row r="485" spans="1:6" ht="24" x14ac:dyDescent="0.25">
      <c r="A485" s="519">
        <v>46</v>
      </c>
      <c r="B485" s="523" t="s">
        <v>514</v>
      </c>
      <c r="C485" s="524" t="s">
        <v>345</v>
      </c>
      <c r="D485" s="525">
        <v>5</v>
      </c>
      <c r="E485" s="502"/>
      <c r="F485" s="502">
        <f t="shared" si="24"/>
        <v>0</v>
      </c>
    </row>
    <row r="486" spans="1:6" ht="24" x14ac:dyDescent="0.25">
      <c r="A486" s="519">
        <v>47</v>
      </c>
      <c r="B486" s="523" t="s">
        <v>515</v>
      </c>
      <c r="C486" s="524" t="s">
        <v>347</v>
      </c>
      <c r="D486" s="525">
        <v>6</v>
      </c>
      <c r="E486" s="502"/>
      <c r="F486" s="502">
        <f t="shared" si="24"/>
        <v>0</v>
      </c>
    </row>
    <row r="487" spans="1:6" ht="24" x14ac:dyDescent="0.25">
      <c r="A487" s="519">
        <v>48</v>
      </c>
      <c r="B487" s="523" t="s">
        <v>516</v>
      </c>
      <c r="C487" s="524" t="s">
        <v>345</v>
      </c>
      <c r="D487" s="525">
        <v>48</v>
      </c>
      <c r="E487" s="502"/>
      <c r="F487" s="502">
        <f t="shared" si="24"/>
        <v>0</v>
      </c>
    </row>
    <row r="488" spans="1:6" ht="132" x14ac:dyDescent="0.25">
      <c r="A488" s="519">
        <v>49</v>
      </c>
      <c r="B488" s="836" t="s">
        <v>792</v>
      </c>
      <c r="C488" s="850" t="s">
        <v>345</v>
      </c>
      <c r="D488" s="848">
        <v>1</v>
      </c>
      <c r="E488" s="849"/>
      <c r="F488" s="849">
        <f t="shared" si="24"/>
        <v>0</v>
      </c>
    </row>
    <row r="489" spans="1:6" ht="24" x14ac:dyDescent="0.25">
      <c r="A489" s="526">
        <v>50</v>
      </c>
      <c r="B489" s="523" t="s">
        <v>517</v>
      </c>
      <c r="C489" s="524" t="s">
        <v>345</v>
      </c>
      <c r="D489" s="525">
        <v>1</v>
      </c>
      <c r="E489" s="502"/>
      <c r="F489" s="502">
        <f t="shared" ref="F489:F491" si="25">D489*E489</f>
        <v>0</v>
      </c>
    </row>
    <row r="490" spans="1:6" x14ac:dyDescent="0.25">
      <c r="A490" s="519">
        <v>51</v>
      </c>
      <c r="B490" s="527" t="s">
        <v>518</v>
      </c>
      <c r="C490" s="528" t="s">
        <v>345</v>
      </c>
      <c r="D490" s="525">
        <v>1</v>
      </c>
      <c r="E490" s="502"/>
      <c r="F490" s="502">
        <f t="shared" si="25"/>
        <v>0</v>
      </c>
    </row>
    <row r="491" spans="1:6" x14ac:dyDescent="0.25">
      <c r="A491" s="519">
        <v>52</v>
      </c>
      <c r="B491" s="527" t="s">
        <v>522</v>
      </c>
      <c r="C491" s="528" t="s">
        <v>345</v>
      </c>
      <c r="D491" s="525">
        <v>36</v>
      </c>
      <c r="E491" s="502"/>
      <c r="F491" s="502">
        <f t="shared" si="25"/>
        <v>0</v>
      </c>
    </row>
    <row r="492" spans="1:6" x14ac:dyDescent="0.25">
      <c r="A492" s="791"/>
      <c r="B492" s="792" t="s">
        <v>765</v>
      </c>
      <c r="C492" s="777"/>
      <c r="D492" s="789"/>
      <c r="E492" s="775"/>
      <c r="F492" s="790">
        <f>SUM(F440:F491)</f>
        <v>0</v>
      </c>
    </row>
    <row r="493" spans="1:6" x14ac:dyDescent="0.25">
      <c r="A493" s="541" t="s">
        <v>523</v>
      </c>
      <c r="B493" s="542" t="s">
        <v>803</v>
      </c>
      <c r="C493" s="856"/>
      <c r="D493" s="540"/>
      <c r="E493" s="517"/>
      <c r="F493" s="857"/>
    </row>
    <row r="494" spans="1:6" ht="24" x14ac:dyDescent="0.25">
      <c r="A494" s="519" t="s">
        <v>805</v>
      </c>
      <c r="B494" s="846" t="s">
        <v>806</v>
      </c>
      <c r="C494" s="505" t="s">
        <v>345</v>
      </c>
      <c r="D494" s="848">
        <v>2</v>
      </c>
      <c r="E494" s="849"/>
      <c r="F494" s="858">
        <f>D494*E494</f>
        <v>0</v>
      </c>
    </row>
    <row r="495" spans="1:6" ht="24" x14ac:dyDescent="0.25">
      <c r="A495" s="519" t="s">
        <v>662</v>
      </c>
      <c r="B495" s="846" t="s">
        <v>807</v>
      </c>
      <c r="C495" s="505" t="s">
        <v>345</v>
      </c>
      <c r="D495" s="848">
        <v>2</v>
      </c>
      <c r="E495" s="849"/>
      <c r="F495" s="858">
        <f t="shared" ref="F495:F496" si="26">D495*E495</f>
        <v>0</v>
      </c>
    </row>
    <row r="496" spans="1:6" x14ac:dyDescent="0.25">
      <c r="A496" s="519" t="s">
        <v>808</v>
      </c>
      <c r="B496" s="846" t="s">
        <v>809</v>
      </c>
      <c r="C496" s="505" t="s">
        <v>345</v>
      </c>
      <c r="D496" s="848">
        <v>2</v>
      </c>
      <c r="E496" s="849"/>
      <c r="F496" s="858">
        <f t="shared" si="26"/>
        <v>0</v>
      </c>
    </row>
    <row r="497" spans="1:6" x14ac:dyDescent="0.25">
      <c r="A497" s="791"/>
      <c r="B497" s="792" t="s">
        <v>804</v>
      </c>
      <c r="C497" s="777"/>
      <c r="D497" s="789"/>
      <c r="E497" s="775"/>
      <c r="F497" s="790">
        <f>F494+F495+F496</f>
        <v>0</v>
      </c>
    </row>
    <row r="498" spans="1:6" x14ac:dyDescent="0.25">
      <c r="A498" s="541" t="s">
        <v>810</v>
      </c>
      <c r="B498" s="542" t="s">
        <v>524</v>
      </c>
      <c r="C498" s="543"/>
      <c r="D498" s="544"/>
      <c r="E498" s="537"/>
      <c r="F498" s="537"/>
    </row>
    <row r="499" spans="1:6" ht="24" x14ac:dyDescent="0.25">
      <c r="A499" s="529">
        <v>1</v>
      </c>
      <c r="B499" s="523" t="s">
        <v>525</v>
      </c>
      <c r="C499" s="524" t="s">
        <v>347</v>
      </c>
      <c r="D499" s="522">
        <v>30</v>
      </c>
      <c r="E499" s="502"/>
      <c r="F499" s="502">
        <f t="shared" ref="F499:F511" si="27">D499*E499</f>
        <v>0</v>
      </c>
    </row>
    <row r="500" spans="1:6" ht="24" x14ac:dyDescent="0.25">
      <c r="A500" s="519">
        <v>2</v>
      </c>
      <c r="B500" s="523" t="s">
        <v>526</v>
      </c>
      <c r="C500" s="528" t="s">
        <v>347</v>
      </c>
      <c r="D500" s="525">
        <v>14</v>
      </c>
      <c r="E500" s="502"/>
      <c r="F500" s="502">
        <f t="shared" si="27"/>
        <v>0</v>
      </c>
    </row>
    <row r="501" spans="1:6" ht="24" x14ac:dyDescent="0.25">
      <c r="A501" s="519">
        <v>3</v>
      </c>
      <c r="B501" s="523" t="s">
        <v>527</v>
      </c>
      <c r="C501" s="528" t="s">
        <v>347</v>
      </c>
      <c r="D501" s="525">
        <v>24</v>
      </c>
      <c r="E501" s="502"/>
      <c r="F501" s="502">
        <f t="shared" si="27"/>
        <v>0</v>
      </c>
    </row>
    <row r="502" spans="1:6" x14ac:dyDescent="0.25">
      <c r="A502" s="519">
        <v>4</v>
      </c>
      <c r="B502" s="523" t="s">
        <v>528</v>
      </c>
      <c r="C502" s="528" t="s">
        <v>345</v>
      </c>
      <c r="D502" s="525">
        <v>14</v>
      </c>
      <c r="E502" s="502"/>
      <c r="F502" s="502">
        <f t="shared" si="27"/>
        <v>0</v>
      </c>
    </row>
    <row r="503" spans="1:6" x14ac:dyDescent="0.25">
      <c r="A503" s="519">
        <v>5</v>
      </c>
      <c r="B503" s="523" t="s">
        <v>529</v>
      </c>
      <c r="C503" s="528" t="s">
        <v>345</v>
      </c>
      <c r="D503" s="525">
        <v>9</v>
      </c>
      <c r="E503" s="502"/>
      <c r="F503" s="502">
        <f t="shared" si="27"/>
        <v>0</v>
      </c>
    </row>
    <row r="504" spans="1:6" x14ac:dyDescent="0.25">
      <c r="A504" s="519">
        <v>6</v>
      </c>
      <c r="B504" s="523" t="s">
        <v>530</v>
      </c>
      <c r="C504" s="528" t="s">
        <v>347</v>
      </c>
      <c r="D504" s="525">
        <v>30</v>
      </c>
      <c r="E504" s="502"/>
      <c r="F504" s="502">
        <f t="shared" si="27"/>
        <v>0</v>
      </c>
    </row>
    <row r="505" spans="1:6" x14ac:dyDescent="0.25">
      <c r="A505" s="519">
        <v>7</v>
      </c>
      <c r="B505" s="523" t="s">
        <v>531</v>
      </c>
      <c r="C505" s="528" t="s">
        <v>347</v>
      </c>
      <c r="D505" s="525">
        <v>14</v>
      </c>
      <c r="E505" s="502"/>
      <c r="F505" s="502">
        <f t="shared" si="27"/>
        <v>0</v>
      </c>
    </row>
    <row r="506" spans="1:6" x14ac:dyDescent="0.25">
      <c r="A506" s="519">
        <v>8</v>
      </c>
      <c r="B506" s="523" t="s">
        <v>532</v>
      </c>
      <c r="C506" s="528" t="s">
        <v>347</v>
      </c>
      <c r="D506" s="525">
        <v>24</v>
      </c>
      <c r="E506" s="502"/>
      <c r="F506" s="502">
        <f t="shared" si="27"/>
        <v>0</v>
      </c>
    </row>
    <row r="507" spans="1:6" ht="24" x14ac:dyDescent="0.25">
      <c r="A507" s="519">
        <v>9</v>
      </c>
      <c r="B507" s="523" t="s">
        <v>533</v>
      </c>
      <c r="C507" s="528" t="s">
        <v>345</v>
      </c>
      <c r="D507" s="522">
        <v>6</v>
      </c>
      <c r="E507" s="502"/>
      <c r="F507" s="502">
        <f t="shared" si="27"/>
        <v>0</v>
      </c>
    </row>
    <row r="508" spans="1:6" ht="24" x14ac:dyDescent="0.25">
      <c r="A508" s="519">
        <v>10</v>
      </c>
      <c r="B508" s="523" t="s">
        <v>534</v>
      </c>
      <c r="C508" s="528" t="s">
        <v>345</v>
      </c>
      <c r="D508" s="522">
        <v>6</v>
      </c>
      <c r="E508" s="502"/>
      <c r="F508" s="502">
        <f t="shared" si="27"/>
        <v>0</v>
      </c>
    </row>
    <row r="509" spans="1:6" ht="24" x14ac:dyDescent="0.25">
      <c r="A509" s="519">
        <v>11</v>
      </c>
      <c r="B509" s="523" t="s">
        <v>535</v>
      </c>
      <c r="C509" s="528" t="s">
        <v>345</v>
      </c>
      <c r="D509" s="522">
        <v>1</v>
      </c>
      <c r="E509" s="502"/>
      <c r="F509" s="502">
        <f t="shared" si="27"/>
        <v>0</v>
      </c>
    </row>
    <row r="510" spans="1:6" ht="24" x14ac:dyDescent="0.25">
      <c r="A510" s="519">
        <v>12</v>
      </c>
      <c r="B510" s="523" t="s">
        <v>536</v>
      </c>
      <c r="C510" s="528" t="s">
        <v>345</v>
      </c>
      <c r="D510" s="525">
        <v>2</v>
      </c>
      <c r="E510" s="502"/>
      <c r="F510" s="502">
        <f t="shared" si="27"/>
        <v>0</v>
      </c>
    </row>
    <row r="511" spans="1:6" ht="24" x14ac:dyDescent="0.25">
      <c r="A511" s="519">
        <v>13</v>
      </c>
      <c r="B511" s="523" t="s">
        <v>537</v>
      </c>
      <c r="C511" s="528" t="s">
        <v>345</v>
      </c>
      <c r="D511" s="522">
        <v>1</v>
      </c>
      <c r="E511" s="502"/>
      <c r="F511" s="502">
        <f t="shared" si="27"/>
        <v>0</v>
      </c>
    </row>
    <row r="512" spans="1:6" ht="24" x14ac:dyDescent="0.25">
      <c r="A512" s="519">
        <v>14</v>
      </c>
      <c r="B512" s="523" t="s">
        <v>488</v>
      </c>
      <c r="C512" s="528" t="s">
        <v>345</v>
      </c>
      <c r="D512" s="522">
        <v>2</v>
      </c>
      <c r="E512" s="502"/>
      <c r="F512" s="502">
        <f>D512*E512</f>
        <v>0</v>
      </c>
    </row>
    <row r="513" spans="1:6" x14ac:dyDescent="0.25">
      <c r="A513" s="519">
        <v>15</v>
      </c>
      <c r="B513" s="523" t="s">
        <v>538</v>
      </c>
      <c r="C513" s="528" t="s">
        <v>345</v>
      </c>
      <c r="D513" s="522">
        <v>1</v>
      </c>
      <c r="E513" s="502"/>
      <c r="F513" s="502">
        <f t="shared" ref="F513:F535" si="28">D513*E513</f>
        <v>0</v>
      </c>
    </row>
    <row r="514" spans="1:6" ht="48" x14ac:dyDescent="0.25">
      <c r="A514" s="519">
        <v>16</v>
      </c>
      <c r="B514" s="523" t="s">
        <v>539</v>
      </c>
      <c r="C514" s="528" t="s">
        <v>345</v>
      </c>
      <c r="D514" s="522">
        <v>3</v>
      </c>
      <c r="E514" s="502"/>
      <c r="F514" s="502">
        <f t="shared" si="28"/>
        <v>0</v>
      </c>
    </row>
    <row r="515" spans="1:6" ht="24" x14ac:dyDescent="0.25">
      <c r="A515" s="519">
        <v>17</v>
      </c>
      <c r="B515" s="836" t="s">
        <v>540</v>
      </c>
      <c r="C515" s="528" t="s">
        <v>345</v>
      </c>
      <c r="D515" s="522">
        <v>1</v>
      </c>
      <c r="E515" s="502"/>
      <c r="F515" s="502">
        <f t="shared" si="28"/>
        <v>0</v>
      </c>
    </row>
    <row r="516" spans="1:6" ht="24" x14ac:dyDescent="0.25">
      <c r="A516" s="519">
        <v>18</v>
      </c>
      <c r="B516" s="523" t="s">
        <v>541</v>
      </c>
      <c r="C516" s="528" t="s">
        <v>345</v>
      </c>
      <c r="D516" s="522">
        <v>2</v>
      </c>
      <c r="E516" s="502"/>
      <c r="F516" s="502">
        <f t="shared" si="28"/>
        <v>0</v>
      </c>
    </row>
    <row r="517" spans="1:6" ht="24" x14ac:dyDescent="0.25">
      <c r="A517" s="519">
        <v>19</v>
      </c>
      <c r="B517" s="523" t="s">
        <v>542</v>
      </c>
      <c r="C517" s="528" t="s">
        <v>345</v>
      </c>
      <c r="D517" s="522">
        <v>1</v>
      </c>
      <c r="E517" s="502"/>
      <c r="F517" s="502">
        <f t="shared" si="28"/>
        <v>0</v>
      </c>
    </row>
    <row r="518" spans="1:6" ht="24" x14ac:dyDescent="0.25">
      <c r="A518" s="519">
        <v>20</v>
      </c>
      <c r="B518" s="523" t="s">
        <v>543</v>
      </c>
      <c r="C518" s="528" t="s">
        <v>345</v>
      </c>
      <c r="D518" s="522">
        <v>1</v>
      </c>
      <c r="E518" s="502"/>
      <c r="F518" s="502">
        <f t="shared" si="28"/>
        <v>0</v>
      </c>
    </row>
    <row r="519" spans="1:6" ht="24" x14ac:dyDescent="0.25">
      <c r="A519" s="519">
        <v>21</v>
      </c>
      <c r="B519" s="523" t="s">
        <v>544</v>
      </c>
      <c r="C519" s="528" t="s">
        <v>345</v>
      </c>
      <c r="D519" s="522">
        <v>1</v>
      </c>
      <c r="E519" s="502"/>
      <c r="F519" s="502">
        <f t="shared" si="28"/>
        <v>0</v>
      </c>
    </row>
    <row r="520" spans="1:6" x14ac:dyDescent="0.25">
      <c r="A520" s="519">
        <v>22</v>
      </c>
      <c r="B520" s="523" t="s">
        <v>545</v>
      </c>
      <c r="C520" s="528" t="s">
        <v>345</v>
      </c>
      <c r="D520" s="522">
        <v>1</v>
      </c>
      <c r="E520" s="502"/>
      <c r="F520" s="502">
        <f t="shared" si="28"/>
        <v>0</v>
      </c>
    </row>
    <row r="521" spans="1:6" ht="24" x14ac:dyDescent="0.25">
      <c r="A521" s="519">
        <v>23</v>
      </c>
      <c r="B521" s="523" t="s">
        <v>546</v>
      </c>
      <c r="C521" s="528" t="s">
        <v>345</v>
      </c>
      <c r="D521" s="522">
        <v>2</v>
      </c>
      <c r="E521" s="502"/>
      <c r="F521" s="502">
        <f t="shared" si="28"/>
        <v>0</v>
      </c>
    </row>
    <row r="522" spans="1:6" x14ac:dyDescent="0.25">
      <c r="A522" s="519">
        <v>24</v>
      </c>
      <c r="B522" s="523" t="s">
        <v>547</v>
      </c>
      <c r="C522" s="528" t="s">
        <v>345</v>
      </c>
      <c r="D522" s="522">
        <v>2</v>
      </c>
      <c r="E522" s="502"/>
      <c r="F522" s="502">
        <f t="shared" si="28"/>
        <v>0</v>
      </c>
    </row>
    <row r="523" spans="1:6" x14ac:dyDescent="0.25">
      <c r="A523" s="519">
        <v>25</v>
      </c>
      <c r="B523" s="523" t="s">
        <v>548</v>
      </c>
      <c r="C523" s="528" t="s">
        <v>345</v>
      </c>
      <c r="D523" s="522">
        <v>2</v>
      </c>
      <c r="E523" s="502"/>
      <c r="F523" s="502">
        <f t="shared" si="28"/>
        <v>0</v>
      </c>
    </row>
    <row r="524" spans="1:6" ht="24" x14ac:dyDescent="0.25">
      <c r="A524" s="519">
        <v>26</v>
      </c>
      <c r="B524" s="523" t="s">
        <v>549</v>
      </c>
      <c r="C524" s="528" t="s">
        <v>345</v>
      </c>
      <c r="D524" s="522">
        <v>1</v>
      </c>
      <c r="E524" s="502"/>
      <c r="F524" s="502">
        <f t="shared" si="28"/>
        <v>0</v>
      </c>
    </row>
    <row r="525" spans="1:6" ht="24" x14ac:dyDescent="0.25">
      <c r="A525" s="519">
        <v>27</v>
      </c>
      <c r="B525" s="523" t="s">
        <v>550</v>
      </c>
      <c r="C525" s="528" t="s">
        <v>345</v>
      </c>
      <c r="D525" s="522">
        <v>1</v>
      </c>
      <c r="E525" s="502"/>
      <c r="F525" s="502">
        <f t="shared" si="28"/>
        <v>0</v>
      </c>
    </row>
    <row r="526" spans="1:6" ht="24" x14ac:dyDescent="0.25">
      <c r="A526" s="519">
        <v>28</v>
      </c>
      <c r="B526" s="523" t="s">
        <v>551</v>
      </c>
      <c r="C526" s="528" t="s">
        <v>345</v>
      </c>
      <c r="D526" s="522">
        <v>1</v>
      </c>
      <c r="E526" s="502"/>
      <c r="F526" s="502">
        <f t="shared" si="28"/>
        <v>0</v>
      </c>
    </row>
    <row r="527" spans="1:6" ht="24" x14ac:dyDescent="0.25">
      <c r="A527" s="519" t="s">
        <v>552</v>
      </c>
      <c r="B527" s="523" t="s">
        <v>553</v>
      </c>
      <c r="C527" s="528" t="s">
        <v>345</v>
      </c>
      <c r="D527" s="522">
        <v>2</v>
      </c>
      <c r="E527" s="502"/>
      <c r="F527" s="502">
        <f t="shared" si="28"/>
        <v>0</v>
      </c>
    </row>
    <row r="528" spans="1:6" x14ac:dyDescent="0.25">
      <c r="A528" s="519">
        <v>30</v>
      </c>
      <c r="B528" s="523" t="s">
        <v>554</v>
      </c>
      <c r="C528" s="528" t="s">
        <v>347</v>
      </c>
      <c r="D528" s="522">
        <v>30</v>
      </c>
      <c r="E528" s="502"/>
      <c r="F528" s="502">
        <f t="shared" si="28"/>
        <v>0</v>
      </c>
    </row>
    <row r="529" spans="1:6" ht="24" x14ac:dyDescent="0.25">
      <c r="A529" s="519">
        <v>31</v>
      </c>
      <c r="B529" s="523" t="s">
        <v>555</v>
      </c>
      <c r="C529" s="528" t="s">
        <v>345</v>
      </c>
      <c r="D529" s="522">
        <v>2</v>
      </c>
      <c r="E529" s="502"/>
      <c r="F529" s="502">
        <f t="shared" si="28"/>
        <v>0</v>
      </c>
    </row>
    <row r="530" spans="1:6" ht="24" x14ac:dyDescent="0.25">
      <c r="A530" s="519">
        <v>32</v>
      </c>
      <c r="B530" s="523" t="s">
        <v>556</v>
      </c>
      <c r="C530" s="528" t="s">
        <v>345</v>
      </c>
      <c r="D530" s="522">
        <v>1</v>
      </c>
      <c r="E530" s="502"/>
      <c r="F530" s="502">
        <f t="shared" si="28"/>
        <v>0</v>
      </c>
    </row>
    <row r="531" spans="1:6" ht="24" x14ac:dyDescent="0.25">
      <c r="A531" s="519">
        <v>33</v>
      </c>
      <c r="B531" s="523" t="s">
        <v>557</v>
      </c>
      <c r="C531" s="528" t="s">
        <v>345</v>
      </c>
      <c r="D531" s="522">
        <v>1</v>
      </c>
      <c r="E531" s="502"/>
      <c r="F531" s="502">
        <f t="shared" si="28"/>
        <v>0</v>
      </c>
    </row>
    <row r="532" spans="1:6" ht="24" x14ac:dyDescent="0.25">
      <c r="A532" s="519">
        <v>34</v>
      </c>
      <c r="B532" s="523" t="s">
        <v>558</v>
      </c>
      <c r="C532" s="528" t="s">
        <v>345</v>
      </c>
      <c r="D532" s="522">
        <v>12</v>
      </c>
      <c r="E532" s="502"/>
      <c r="F532" s="502">
        <f t="shared" si="28"/>
        <v>0</v>
      </c>
    </row>
    <row r="533" spans="1:6" ht="24" x14ac:dyDescent="0.25">
      <c r="A533" s="519">
        <v>35</v>
      </c>
      <c r="B533" s="523" t="s">
        <v>559</v>
      </c>
      <c r="C533" s="528" t="s">
        <v>345</v>
      </c>
      <c r="D533" s="522">
        <v>12</v>
      </c>
      <c r="E533" s="502"/>
      <c r="F533" s="502">
        <f t="shared" si="28"/>
        <v>0</v>
      </c>
    </row>
    <row r="534" spans="1:6" ht="24" x14ac:dyDescent="0.25">
      <c r="A534" s="519">
        <v>36</v>
      </c>
      <c r="B534" s="523" t="s">
        <v>560</v>
      </c>
      <c r="C534" s="528" t="s">
        <v>345</v>
      </c>
      <c r="D534" s="522">
        <v>12</v>
      </c>
      <c r="E534" s="502"/>
      <c r="F534" s="502">
        <f t="shared" si="28"/>
        <v>0</v>
      </c>
    </row>
    <row r="535" spans="1:6" ht="24" x14ac:dyDescent="0.25">
      <c r="A535" s="519">
        <v>37</v>
      </c>
      <c r="B535" s="523" t="s">
        <v>561</v>
      </c>
      <c r="C535" s="528" t="s">
        <v>345</v>
      </c>
      <c r="D535" s="522">
        <v>1</v>
      </c>
      <c r="E535" s="502"/>
      <c r="F535" s="502">
        <f t="shared" si="28"/>
        <v>0</v>
      </c>
    </row>
    <row r="536" spans="1:6" x14ac:dyDescent="0.25">
      <c r="A536" s="791"/>
      <c r="B536" s="787" t="s">
        <v>766</v>
      </c>
      <c r="C536" s="793"/>
      <c r="D536" s="784"/>
      <c r="E536" s="775"/>
      <c r="F536" s="775">
        <f>SUM(F499:F535)</f>
        <v>0</v>
      </c>
    </row>
    <row r="537" spans="1:6" x14ac:dyDescent="0.25">
      <c r="A537" s="891" t="s">
        <v>741</v>
      </c>
      <c r="B537" s="892"/>
      <c r="C537" s="892"/>
      <c r="D537" s="892"/>
      <c r="E537" s="893"/>
      <c r="F537" s="794">
        <f>F384+F438+F492+F497+F536</f>
        <v>0</v>
      </c>
    </row>
    <row r="538" spans="1:6" ht="15.75" thickBot="1" x14ac:dyDescent="0.3">
      <c r="A538" s="894" t="s">
        <v>742</v>
      </c>
      <c r="B538" s="895"/>
      <c r="C538" s="895"/>
      <c r="D538" s="895"/>
      <c r="E538" s="895"/>
      <c r="F538" s="896"/>
    </row>
    <row r="539" spans="1:6" ht="15.75" thickBot="1" x14ac:dyDescent="0.3">
      <c r="A539" s="704" t="s">
        <v>230</v>
      </c>
      <c r="B539" s="705" t="s">
        <v>563</v>
      </c>
      <c r="C539" s="706"/>
      <c r="D539" s="707"/>
      <c r="E539" s="708"/>
      <c r="F539" s="709"/>
    </row>
    <row r="540" spans="1:6" x14ac:dyDescent="0.25">
      <c r="A540" s="586">
        <v>1</v>
      </c>
      <c r="B540" s="587" t="s">
        <v>564</v>
      </c>
      <c r="C540" s="588"/>
      <c r="D540" s="589"/>
      <c r="E540" s="590"/>
      <c r="F540" s="591"/>
    </row>
    <row r="541" spans="1:6" x14ac:dyDescent="0.25">
      <c r="A541" s="545" t="s">
        <v>565</v>
      </c>
      <c r="B541" s="361" t="s">
        <v>566</v>
      </c>
      <c r="C541" s="546" t="s">
        <v>55</v>
      </c>
      <c r="D541" s="547">
        <v>43</v>
      </c>
      <c r="E541" s="548"/>
      <c r="F541" s="549">
        <f>D541*E541</f>
        <v>0</v>
      </c>
    </row>
    <row r="542" spans="1:6" x14ac:dyDescent="0.25">
      <c r="A542" s="545" t="s">
        <v>567</v>
      </c>
      <c r="B542" s="343" t="s">
        <v>568</v>
      </c>
      <c r="C542" s="550" t="s">
        <v>55</v>
      </c>
      <c r="D542" s="551">
        <v>8</v>
      </c>
      <c r="E542" s="552"/>
      <c r="F542" s="553">
        <f>D542*E542</f>
        <v>0</v>
      </c>
    </row>
    <row r="543" spans="1:6" x14ac:dyDescent="0.25">
      <c r="A543" s="545" t="s">
        <v>569</v>
      </c>
      <c r="B543" s="343" t="s">
        <v>570</v>
      </c>
      <c r="C543" s="550" t="s">
        <v>55</v>
      </c>
      <c r="D543" s="551">
        <v>4</v>
      </c>
      <c r="E543" s="552"/>
      <c r="F543" s="553">
        <f>D543*E543</f>
        <v>0</v>
      </c>
    </row>
    <row r="544" spans="1:6" x14ac:dyDescent="0.25">
      <c r="A544" s="545" t="s">
        <v>571</v>
      </c>
      <c r="B544" s="400" t="s">
        <v>572</v>
      </c>
      <c r="C544" s="554" t="s">
        <v>55</v>
      </c>
      <c r="D544" s="555">
        <v>3</v>
      </c>
      <c r="E544" s="556"/>
      <c r="F544" s="557">
        <f>D544*E544</f>
        <v>0</v>
      </c>
    </row>
    <row r="545" spans="1:6" x14ac:dyDescent="0.25">
      <c r="A545" s="558">
        <v>2</v>
      </c>
      <c r="B545" s="559" t="s">
        <v>573</v>
      </c>
      <c r="C545" s="560"/>
      <c r="D545" s="561"/>
      <c r="E545" s="562"/>
      <c r="F545" s="563"/>
    </row>
    <row r="546" spans="1:6" x14ac:dyDescent="0.25">
      <c r="A546" s="564" t="s">
        <v>574</v>
      </c>
      <c r="B546" s="361" t="s">
        <v>575</v>
      </c>
      <c r="C546" s="546" t="s">
        <v>55</v>
      </c>
      <c r="D546" s="547">
        <v>43</v>
      </c>
      <c r="E546" s="548"/>
      <c r="F546" s="549">
        <f>D546*E546</f>
        <v>0</v>
      </c>
    </row>
    <row r="547" spans="1:6" x14ac:dyDescent="0.25">
      <c r="A547" s="564" t="s">
        <v>576</v>
      </c>
      <c r="B547" s="343" t="s">
        <v>577</v>
      </c>
      <c r="C547" s="550" t="s">
        <v>55</v>
      </c>
      <c r="D547" s="551">
        <v>7</v>
      </c>
      <c r="E547" s="552"/>
      <c r="F547" s="553">
        <f>D547*E547</f>
        <v>0</v>
      </c>
    </row>
    <row r="548" spans="1:6" ht="32.25" customHeight="1" thickBot="1" x14ac:dyDescent="0.3">
      <c r="A548" s="565" t="s">
        <v>578</v>
      </c>
      <c r="B548" s="400" t="s">
        <v>797</v>
      </c>
      <c r="C548" s="554" t="s">
        <v>189</v>
      </c>
      <c r="D548" s="555">
        <v>4</v>
      </c>
      <c r="E548" s="556"/>
      <c r="F548" s="557">
        <f>D548*E548</f>
        <v>0</v>
      </c>
    </row>
    <row r="549" spans="1:6" ht="15.75" thickBot="1" x14ac:dyDescent="0.3">
      <c r="A549" s="795"/>
      <c r="B549" s="796" t="s">
        <v>579</v>
      </c>
      <c r="C549" s="797"/>
      <c r="D549" s="798"/>
      <c r="E549" s="799"/>
      <c r="F549" s="800">
        <f>SUM(F541:F548)</f>
        <v>0</v>
      </c>
    </row>
    <row r="550" spans="1:6" ht="15.75" thickBot="1" x14ac:dyDescent="0.3">
      <c r="A550" s="710" t="s">
        <v>233</v>
      </c>
      <c r="B550" s="711" t="s">
        <v>580</v>
      </c>
      <c r="C550" s="712"/>
      <c r="D550" s="713"/>
      <c r="E550" s="714"/>
      <c r="F550" s="715"/>
    </row>
    <row r="551" spans="1:6" ht="15.75" thickBot="1" x14ac:dyDescent="0.3">
      <c r="A551" s="593" t="s">
        <v>581</v>
      </c>
      <c r="B551" s="594" t="s">
        <v>582</v>
      </c>
      <c r="C551" s="595"/>
      <c r="D551" s="596"/>
      <c r="E551" s="592"/>
      <c r="F551" s="597"/>
    </row>
    <row r="552" spans="1:6" ht="24" x14ac:dyDescent="0.25">
      <c r="A552" s="566" t="s">
        <v>581</v>
      </c>
      <c r="B552" s="567" t="s">
        <v>583</v>
      </c>
      <c r="C552" s="568" t="s">
        <v>584</v>
      </c>
      <c r="D552" s="569">
        <v>120</v>
      </c>
      <c r="E552" s="570"/>
      <c r="F552" s="571">
        <f>D552*E552</f>
        <v>0</v>
      </c>
    </row>
    <row r="553" spans="1:6" ht="24" x14ac:dyDescent="0.25">
      <c r="A553" s="566" t="s">
        <v>585</v>
      </c>
      <c r="B553" s="572" t="s">
        <v>586</v>
      </c>
      <c r="C553" s="573" t="s">
        <v>584</v>
      </c>
      <c r="D553" s="574">
        <v>190</v>
      </c>
      <c r="E553" s="575"/>
      <c r="F553" s="571">
        <f t="shared" ref="F553:F591" si="29">D553*E553</f>
        <v>0</v>
      </c>
    </row>
    <row r="554" spans="1:6" ht="24" x14ac:dyDescent="0.25">
      <c r="A554" s="566" t="s">
        <v>587</v>
      </c>
      <c r="B554" s="572" t="s">
        <v>588</v>
      </c>
      <c r="C554" s="573" t="s">
        <v>584</v>
      </c>
      <c r="D554" s="574">
        <v>40</v>
      </c>
      <c r="E554" s="552"/>
      <c r="F554" s="571">
        <f t="shared" si="29"/>
        <v>0</v>
      </c>
    </row>
    <row r="555" spans="1:6" ht="24" x14ac:dyDescent="0.25">
      <c r="A555" s="566" t="s">
        <v>589</v>
      </c>
      <c r="B555" s="572" t="s">
        <v>590</v>
      </c>
      <c r="C555" s="573" t="s">
        <v>584</v>
      </c>
      <c r="D555" s="574">
        <v>60</v>
      </c>
      <c r="E555" s="552"/>
      <c r="F555" s="571">
        <f t="shared" si="29"/>
        <v>0</v>
      </c>
    </row>
    <row r="556" spans="1:6" ht="24" x14ac:dyDescent="0.25">
      <c r="A556" s="566" t="s">
        <v>591</v>
      </c>
      <c r="B556" s="572" t="s">
        <v>592</v>
      </c>
      <c r="C556" s="573" t="s">
        <v>584</v>
      </c>
      <c r="D556" s="574">
        <v>50</v>
      </c>
      <c r="E556" s="552"/>
      <c r="F556" s="571">
        <f t="shared" si="29"/>
        <v>0</v>
      </c>
    </row>
    <row r="557" spans="1:6" ht="24" x14ac:dyDescent="0.25">
      <c r="A557" s="566" t="s">
        <v>593</v>
      </c>
      <c r="B557" s="572" t="s">
        <v>594</v>
      </c>
      <c r="C557" s="573" t="s">
        <v>584</v>
      </c>
      <c r="D557" s="574">
        <v>50</v>
      </c>
      <c r="E557" s="552"/>
      <c r="F557" s="571">
        <f t="shared" si="29"/>
        <v>0</v>
      </c>
    </row>
    <row r="558" spans="1:6" ht="24" x14ac:dyDescent="0.25">
      <c r="A558" s="566" t="s">
        <v>595</v>
      </c>
      <c r="B558" s="572" t="s">
        <v>596</v>
      </c>
      <c r="C558" s="573" t="s">
        <v>584</v>
      </c>
      <c r="D558" s="574">
        <v>10</v>
      </c>
      <c r="E558" s="576"/>
      <c r="F558" s="571">
        <f t="shared" si="29"/>
        <v>0</v>
      </c>
    </row>
    <row r="559" spans="1:6" x14ac:dyDescent="0.25">
      <c r="A559" s="566" t="s">
        <v>597</v>
      </c>
      <c r="B559" s="572" t="s">
        <v>598</v>
      </c>
      <c r="C559" s="573" t="s">
        <v>584</v>
      </c>
      <c r="D559" s="574">
        <v>1</v>
      </c>
      <c r="E559" s="575"/>
      <c r="F559" s="571">
        <f t="shared" si="29"/>
        <v>0</v>
      </c>
    </row>
    <row r="560" spans="1:6" x14ac:dyDescent="0.25">
      <c r="A560" s="566" t="s">
        <v>599</v>
      </c>
      <c r="B560" s="577" t="s">
        <v>600</v>
      </c>
      <c r="C560" s="578" t="s">
        <v>584</v>
      </c>
      <c r="D560" s="574">
        <v>120</v>
      </c>
      <c r="E560" s="552"/>
      <c r="F560" s="571">
        <f t="shared" si="29"/>
        <v>0</v>
      </c>
    </row>
    <row r="561" spans="1:6" x14ac:dyDescent="0.25">
      <c r="A561" s="566" t="s">
        <v>601</v>
      </c>
      <c r="B561" s="577" t="s">
        <v>602</v>
      </c>
      <c r="C561" s="578" t="s">
        <v>584</v>
      </c>
      <c r="D561" s="574">
        <v>120</v>
      </c>
      <c r="E561" s="552"/>
      <c r="F561" s="571">
        <f t="shared" si="29"/>
        <v>0</v>
      </c>
    </row>
    <row r="562" spans="1:6" x14ac:dyDescent="0.25">
      <c r="A562" s="566" t="s">
        <v>603</v>
      </c>
      <c r="B562" s="577" t="s">
        <v>604</v>
      </c>
      <c r="C562" s="578" t="s">
        <v>584</v>
      </c>
      <c r="D562" s="574">
        <v>70</v>
      </c>
      <c r="E562" s="552"/>
      <c r="F562" s="571">
        <f t="shared" si="29"/>
        <v>0</v>
      </c>
    </row>
    <row r="563" spans="1:6" x14ac:dyDescent="0.25">
      <c r="A563" s="566" t="s">
        <v>605</v>
      </c>
      <c r="B563" s="577" t="s">
        <v>606</v>
      </c>
      <c r="C563" s="578" t="s">
        <v>584</v>
      </c>
      <c r="D563" s="574">
        <v>40</v>
      </c>
      <c r="E563" s="552"/>
      <c r="F563" s="571">
        <f t="shared" si="29"/>
        <v>0</v>
      </c>
    </row>
    <row r="564" spans="1:6" x14ac:dyDescent="0.25">
      <c r="A564" s="566" t="s">
        <v>607</v>
      </c>
      <c r="B564" s="577" t="s">
        <v>608</v>
      </c>
      <c r="C564" s="578" t="s">
        <v>584</v>
      </c>
      <c r="D564" s="574">
        <v>60</v>
      </c>
      <c r="E564" s="552"/>
      <c r="F564" s="571">
        <f t="shared" si="29"/>
        <v>0</v>
      </c>
    </row>
    <row r="565" spans="1:6" x14ac:dyDescent="0.25">
      <c r="A565" s="566" t="s">
        <v>609</v>
      </c>
      <c r="B565" s="577" t="s">
        <v>610</v>
      </c>
      <c r="C565" s="578" t="s">
        <v>584</v>
      </c>
      <c r="D565" s="574">
        <v>50</v>
      </c>
      <c r="E565" s="552"/>
      <c r="F565" s="571">
        <f t="shared" si="29"/>
        <v>0</v>
      </c>
    </row>
    <row r="566" spans="1:6" x14ac:dyDescent="0.25">
      <c r="A566" s="566" t="s">
        <v>611</v>
      </c>
      <c r="B566" s="577" t="s">
        <v>612</v>
      </c>
      <c r="C566" s="578" t="s">
        <v>584</v>
      </c>
      <c r="D566" s="574">
        <v>50</v>
      </c>
      <c r="E566" s="576"/>
      <c r="F566" s="571">
        <f t="shared" si="29"/>
        <v>0</v>
      </c>
    </row>
    <row r="567" spans="1:6" x14ac:dyDescent="0.25">
      <c r="A567" s="566" t="s">
        <v>613</v>
      </c>
      <c r="B567" s="577" t="s">
        <v>614</v>
      </c>
      <c r="C567" s="578" t="s">
        <v>584</v>
      </c>
      <c r="D567" s="574">
        <v>10</v>
      </c>
      <c r="E567" s="576"/>
      <c r="F567" s="571">
        <f t="shared" si="29"/>
        <v>0</v>
      </c>
    </row>
    <row r="568" spans="1:6" x14ac:dyDescent="0.25">
      <c r="A568" s="566" t="s">
        <v>615</v>
      </c>
      <c r="B568" s="572" t="s">
        <v>616</v>
      </c>
      <c r="C568" s="573" t="s">
        <v>55</v>
      </c>
      <c r="D568" s="574">
        <v>24</v>
      </c>
      <c r="E568" s="575"/>
      <c r="F568" s="571">
        <f t="shared" si="29"/>
        <v>0</v>
      </c>
    </row>
    <row r="569" spans="1:6" x14ac:dyDescent="0.25">
      <c r="A569" s="566" t="s">
        <v>617</v>
      </c>
      <c r="B569" s="572" t="s">
        <v>618</v>
      </c>
      <c r="C569" s="573" t="s">
        <v>55</v>
      </c>
      <c r="D569" s="574">
        <v>28</v>
      </c>
      <c r="E569" s="575"/>
      <c r="F569" s="571">
        <f t="shared" si="29"/>
        <v>0</v>
      </c>
    </row>
    <row r="570" spans="1:6" ht="24" x14ac:dyDescent="0.25">
      <c r="A570" s="566" t="s">
        <v>619</v>
      </c>
      <c r="B570" s="572" t="s">
        <v>802</v>
      </c>
      <c r="C570" s="573" t="s">
        <v>55</v>
      </c>
      <c r="D570" s="574">
        <v>27</v>
      </c>
      <c r="E570" s="575"/>
      <c r="F570" s="571">
        <f t="shared" si="29"/>
        <v>0</v>
      </c>
    </row>
    <row r="571" spans="1:6" x14ac:dyDescent="0.25">
      <c r="A571" s="566" t="s">
        <v>620</v>
      </c>
      <c r="B571" s="572" t="s">
        <v>621</v>
      </c>
      <c r="C571" s="573" t="s">
        <v>55</v>
      </c>
      <c r="D571" s="574">
        <v>4</v>
      </c>
      <c r="E571" s="575"/>
      <c r="F571" s="571">
        <f t="shared" si="29"/>
        <v>0</v>
      </c>
    </row>
    <row r="572" spans="1:6" x14ac:dyDescent="0.25">
      <c r="A572" s="566" t="s">
        <v>622</v>
      </c>
      <c r="B572" s="572" t="s">
        <v>623</v>
      </c>
      <c r="C572" s="573" t="s">
        <v>55</v>
      </c>
      <c r="D572" s="574">
        <v>2</v>
      </c>
      <c r="E572" s="575"/>
      <c r="F572" s="571">
        <f t="shared" si="29"/>
        <v>0</v>
      </c>
    </row>
    <row r="573" spans="1:6" x14ac:dyDescent="0.25">
      <c r="A573" s="566" t="s">
        <v>624</v>
      </c>
      <c r="B573" s="572" t="s">
        <v>625</v>
      </c>
      <c r="C573" s="573" t="s">
        <v>55</v>
      </c>
      <c r="D573" s="574">
        <v>4</v>
      </c>
      <c r="E573" s="552"/>
      <c r="F573" s="571">
        <f t="shared" si="29"/>
        <v>0</v>
      </c>
    </row>
    <row r="574" spans="1:6" x14ac:dyDescent="0.25">
      <c r="A574" s="566" t="s">
        <v>626</v>
      </c>
      <c r="B574" s="572" t="s">
        <v>627</v>
      </c>
      <c r="C574" s="573" t="s">
        <v>55</v>
      </c>
      <c r="D574" s="574">
        <v>2</v>
      </c>
      <c r="E574" s="575"/>
      <c r="F574" s="571">
        <f t="shared" si="29"/>
        <v>0</v>
      </c>
    </row>
    <row r="575" spans="1:6" x14ac:dyDescent="0.25">
      <c r="A575" s="566" t="s">
        <v>628</v>
      </c>
      <c r="B575" s="572" t="s">
        <v>629</v>
      </c>
      <c r="C575" s="573" t="s">
        <v>55</v>
      </c>
      <c r="D575" s="574">
        <v>2</v>
      </c>
      <c r="E575" s="575"/>
      <c r="F575" s="571">
        <f t="shared" si="29"/>
        <v>0</v>
      </c>
    </row>
    <row r="576" spans="1:6" x14ac:dyDescent="0.25">
      <c r="A576" s="566" t="s">
        <v>630</v>
      </c>
      <c r="B576" s="572" t="s">
        <v>631</v>
      </c>
      <c r="C576" s="573" t="s">
        <v>55</v>
      </c>
      <c r="D576" s="574">
        <v>2</v>
      </c>
      <c r="E576" s="552"/>
      <c r="F576" s="571">
        <f t="shared" si="29"/>
        <v>0</v>
      </c>
    </row>
    <row r="577" spans="1:6" x14ac:dyDescent="0.25">
      <c r="A577" s="566" t="s">
        <v>632</v>
      </c>
      <c r="B577" s="572" t="s">
        <v>633</v>
      </c>
      <c r="C577" s="573" t="s">
        <v>55</v>
      </c>
      <c r="D577" s="574">
        <v>6</v>
      </c>
      <c r="E577" s="552"/>
      <c r="F577" s="571">
        <f t="shared" si="29"/>
        <v>0</v>
      </c>
    </row>
    <row r="578" spans="1:6" x14ac:dyDescent="0.25">
      <c r="A578" s="566" t="s">
        <v>634</v>
      </c>
      <c r="B578" s="572" t="s">
        <v>635</v>
      </c>
      <c r="C578" s="573" t="s">
        <v>55</v>
      </c>
      <c r="D578" s="574">
        <v>2</v>
      </c>
      <c r="E578" s="552"/>
      <c r="F578" s="571">
        <f t="shared" si="29"/>
        <v>0</v>
      </c>
    </row>
    <row r="579" spans="1:6" x14ac:dyDescent="0.25">
      <c r="A579" s="566" t="s">
        <v>636</v>
      </c>
      <c r="B579" s="572" t="s">
        <v>637</v>
      </c>
      <c r="C579" s="573" t="s">
        <v>55</v>
      </c>
      <c r="D579" s="574">
        <v>2</v>
      </c>
      <c r="E579" s="552"/>
      <c r="F579" s="571">
        <f t="shared" si="29"/>
        <v>0</v>
      </c>
    </row>
    <row r="580" spans="1:6" x14ac:dyDescent="0.25">
      <c r="A580" s="566" t="s">
        <v>638</v>
      </c>
      <c r="B580" s="572" t="s">
        <v>639</v>
      </c>
      <c r="C580" s="573" t="s">
        <v>55</v>
      </c>
      <c r="D580" s="574">
        <v>2</v>
      </c>
      <c r="E580" s="552"/>
      <c r="F580" s="571">
        <f t="shared" si="29"/>
        <v>0</v>
      </c>
    </row>
    <row r="581" spans="1:6" x14ac:dyDescent="0.25">
      <c r="A581" s="566" t="s">
        <v>640</v>
      </c>
      <c r="B581" s="572" t="s">
        <v>641</v>
      </c>
      <c r="C581" s="573" t="s">
        <v>55</v>
      </c>
      <c r="D581" s="574">
        <v>2</v>
      </c>
      <c r="E581" s="552"/>
      <c r="F581" s="571">
        <f t="shared" si="29"/>
        <v>0</v>
      </c>
    </row>
    <row r="582" spans="1:6" x14ac:dyDescent="0.25">
      <c r="A582" s="566" t="s">
        <v>642</v>
      </c>
      <c r="B582" s="572" t="s">
        <v>643</v>
      </c>
      <c r="C582" s="573" t="s">
        <v>55</v>
      </c>
      <c r="D582" s="574">
        <v>2</v>
      </c>
      <c r="E582" s="552"/>
      <c r="F582" s="571">
        <f t="shared" si="29"/>
        <v>0</v>
      </c>
    </row>
    <row r="583" spans="1:6" x14ac:dyDescent="0.25">
      <c r="A583" s="566" t="s">
        <v>644</v>
      </c>
      <c r="B583" s="572" t="s">
        <v>645</v>
      </c>
      <c r="C583" s="573" t="s">
        <v>55</v>
      </c>
      <c r="D583" s="574">
        <v>1</v>
      </c>
      <c r="E583" s="552"/>
      <c r="F583" s="571">
        <f t="shared" si="29"/>
        <v>0</v>
      </c>
    </row>
    <row r="584" spans="1:6" x14ac:dyDescent="0.25">
      <c r="A584" s="566" t="s">
        <v>646</v>
      </c>
      <c r="B584" s="572" t="s">
        <v>647</v>
      </c>
      <c r="C584" s="573" t="s">
        <v>55</v>
      </c>
      <c r="D584" s="574">
        <v>14</v>
      </c>
      <c r="E584" s="575"/>
      <c r="F584" s="571">
        <f t="shared" si="29"/>
        <v>0</v>
      </c>
    </row>
    <row r="585" spans="1:6" x14ac:dyDescent="0.25">
      <c r="A585" s="566" t="s">
        <v>648</v>
      </c>
      <c r="B585" s="572" t="s">
        <v>649</v>
      </c>
      <c r="C585" s="573" t="s">
        <v>55</v>
      </c>
      <c r="D585" s="574">
        <v>14</v>
      </c>
      <c r="E585" s="575"/>
      <c r="F585" s="571">
        <f t="shared" si="29"/>
        <v>0</v>
      </c>
    </row>
    <row r="586" spans="1:6" x14ac:dyDescent="0.25">
      <c r="A586" s="566" t="s">
        <v>650</v>
      </c>
      <c r="B586" s="572" t="s">
        <v>651</v>
      </c>
      <c r="C586" s="573" t="s">
        <v>55</v>
      </c>
      <c r="D586" s="574">
        <v>8</v>
      </c>
      <c r="E586" s="575"/>
      <c r="F586" s="571">
        <f t="shared" si="29"/>
        <v>0</v>
      </c>
    </row>
    <row r="587" spans="1:6" x14ac:dyDescent="0.25">
      <c r="A587" s="566" t="s">
        <v>652</v>
      </c>
      <c r="B587" s="572" t="s">
        <v>653</v>
      </c>
      <c r="C587" s="573" t="s">
        <v>55</v>
      </c>
      <c r="D587" s="574">
        <v>1</v>
      </c>
      <c r="E587" s="575"/>
      <c r="F587" s="571">
        <f t="shared" si="29"/>
        <v>0</v>
      </c>
    </row>
    <row r="588" spans="1:6" x14ac:dyDescent="0.25">
      <c r="A588" s="566" t="s">
        <v>654</v>
      </c>
      <c r="B588" s="572" t="s">
        <v>655</v>
      </c>
      <c r="C588" s="573" t="s">
        <v>55</v>
      </c>
      <c r="D588" s="574">
        <v>2</v>
      </c>
      <c r="E588" s="575"/>
      <c r="F588" s="571">
        <f t="shared" si="29"/>
        <v>0</v>
      </c>
    </row>
    <row r="589" spans="1:6" x14ac:dyDescent="0.25">
      <c r="A589" s="566" t="s">
        <v>656</v>
      </c>
      <c r="B589" s="572" t="s">
        <v>657</v>
      </c>
      <c r="C589" s="573" t="s">
        <v>55</v>
      </c>
      <c r="D589" s="574">
        <v>1</v>
      </c>
      <c r="E589" s="575"/>
      <c r="F589" s="571">
        <f t="shared" si="29"/>
        <v>0</v>
      </c>
    </row>
    <row r="590" spans="1:6" x14ac:dyDescent="0.25">
      <c r="A590" s="566" t="s">
        <v>658</v>
      </c>
      <c r="B590" s="572" t="s">
        <v>659</v>
      </c>
      <c r="C590" s="573" t="s">
        <v>584</v>
      </c>
      <c r="D590" s="574">
        <f>SUM(D552:D558)</f>
        <v>520</v>
      </c>
      <c r="E590" s="552"/>
      <c r="F590" s="571">
        <f t="shared" si="29"/>
        <v>0</v>
      </c>
    </row>
    <row r="591" spans="1:6" x14ac:dyDescent="0.25">
      <c r="A591" s="566" t="s">
        <v>660</v>
      </c>
      <c r="B591" s="579" t="s">
        <v>661</v>
      </c>
      <c r="C591" s="580" t="s">
        <v>584</v>
      </c>
      <c r="D591" s="581">
        <f>D590</f>
        <v>520</v>
      </c>
      <c r="E591" s="552"/>
      <c r="F591" s="571">
        <f t="shared" si="29"/>
        <v>0</v>
      </c>
    </row>
    <row r="592" spans="1:6" x14ac:dyDescent="0.25">
      <c r="A592" s="851" t="s">
        <v>793</v>
      </c>
      <c r="B592" s="572" t="s">
        <v>794</v>
      </c>
      <c r="C592" s="573" t="s">
        <v>55</v>
      </c>
      <c r="D592" s="574">
        <v>1</v>
      </c>
      <c r="E592" s="552"/>
      <c r="F592" s="852">
        <f>D592*E592</f>
        <v>0</v>
      </c>
    </row>
    <row r="593" spans="1:6" x14ac:dyDescent="0.25">
      <c r="A593" s="598" t="s">
        <v>662</v>
      </c>
      <c r="B593" s="599" t="s">
        <v>663</v>
      </c>
      <c r="C593" s="600"/>
      <c r="D593" s="601"/>
      <c r="E593" s="602"/>
      <c r="F593" s="603"/>
    </row>
    <row r="594" spans="1:6" x14ac:dyDescent="0.25">
      <c r="A594" s="566" t="s">
        <v>581</v>
      </c>
      <c r="B594" s="567" t="s">
        <v>664</v>
      </c>
      <c r="C594" s="568" t="s">
        <v>584</v>
      </c>
      <c r="D594" s="569">
        <v>165</v>
      </c>
      <c r="E594" s="570"/>
      <c r="F594" s="571">
        <f>D594*E594</f>
        <v>0</v>
      </c>
    </row>
    <row r="595" spans="1:6" x14ac:dyDescent="0.25">
      <c r="A595" s="566" t="s">
        <v>585</v>
      </c>
      <c r="B595" s="572" t="s">
        <v>665</v>
      </c>
      <c r="C595" s="573" t="s">
        <v>584</v>
      </c>
      <c r="D595" s="574">
        <v>140</v>
      </c>
      <c r="E595" s="575"/>
      <c r="F595" s="571">
        <f t="shared" ref="F595:F601" si="30">D595*E595</f>
        <v>0</v>
      </c>
    </row>
    <row r="596" spans="1:6" x14ac:dyDescent="0.25">
      <c r="A596" s="566" t="s">
        <v>587</v>
      </c>
      <c r="B596" s="572" t="s">
        <v>666</v>
      </c>
      <c r="C596" s="573" t="s">
        <v>55</v>
      </c>
      <c r="D596" s="574">
        <v>28</v>
      </c>
      <c r="E596" s="575"/>
      <c r="F596" s="571">
        <f t="shared" si="30"/>
        <v>0</v>
      </c>
    </row>
    <row r="597" spans="1:6" x14ac:dyDescent="0.25">
      <c r="A597" s="566" t="s">
        <v>589</v>
      </c>
      <c r="B597" s="572" t="s">
        <v>667</v>
      </c>
      <c r="C597" s="573" t="s">
        <v>55</v>
      </c>
      <c r="D597" s="574">
        <v>2</v>
      </c>
      <c r="E597" s="575"/>
      <c r="F597" s="571">
        <f t="shared" si="30"/>
        <v>0</v>
      </c>
    </row>
    <row r="598" spans="1:6" x14ac:dyDescent="0.25">
      <c r="A598" s="566" t="s">
        <v>591</v>
      </c>
      <c r="B598" s="572" t="s">
        <v>668</v>
      </c>
      <c r="C598" s="573" t="s">
        <v>55</v>
      </c>
      <c r="D598" s="574">
        <v>22</v>
      </c>
      <c r="E598" s="575"/>
      <c r="F598" s="571">
        <f t="shared" si="30"/>
        <v>0</v>
      </c>
    </row>
    <row r="599" spans="1:6" x14ac:dyDescent="0.25">
      <c r="A599" s="566" t="s">
        <v>593</v>
      </c>
      <c r="B599" s="572" t="s">
        <v>669</v>
      </c>
      <c r="C599" s="573" t="s">
        <v>55</v>
      </c>
      <c r="D599" s="574">
        <v>30</v>
      </c>
      <c r="E599" s="575"/>
      <c r="F599" s="571">
        <f t="shared" si="30"/>
        <v>0</v>
      </c>
    </row>
    <row r="600" spans="1:6" x14ac:dyDescent="0.25">
      <c r="A600" s="566" t="s">
        <v>595</v>
      </c>
      <c r="B600" s="572" t="s">
        <v>670</v>
      </c>
      <c r="C600" s="573" t="s">
        <v>55</v>
      </c>
      <c r="D600" s="574">
        <v>4</v>
      </c>
      <c r="E600" s="575"/>
      <c r="F600" s="571">
        <f t="shared" si="30"/>
        <v>0</v>
      </c>
    </row>
    <row r="601" spans="1:6" x14ac:dyDescent="0.25">
      <c r="A601" s="582" t="s">
        <v>597</v>
      </c>
      <c r="B601" s="583" t="s">
        <v>671</v>
      </c>
      <c r="C601" s="580" t="s">
        <v>584</v>
      </c>
      <c r="D601" s="581">
        <f>SUM(D594:D595)</f>
        <v>305</v>
      </c>
      <c r="E601" s="584"/>
      <c r="F601" s="585">
        <f t="shared" si="30"/>
        <v>0</v>
      </c>
    </row>
    <row r="602" spans="1:6" x14ac:dyDescent="0.25">
      <c r="A602" s="801"/>
      <c r="B602" s="802" t="s">
        <v>672</v>
      </c>
      <c r="C602" s="803"/>
      <c r="D602" s="804"/>
      <c r="E602" s="805"/>
      <c r="F602" s="806">
        <f>SUM(F552:F601)</f>
        <v>0</v>
      </c>
    </row>
    <row r="603" spans="1:6" x14ac:dyDescent="0.25">
      <c r="A603" s="883" t="s">
        <v>743</v>
      </c>
      <c r="B603" s="884"/>
      <c r="C603" s="884"/>
      <c r="D603" s="884"/>
      <c r="E603" s="897"/>
      <c r="F603" s="807">
        <f>F602+F549</f>
        <v>0</v>
      </c>
    </row>
    <row r="604" spans="1:6" x14ac:dyDescent="0.25">
      <c r="A604" s="907" t="s">
        <v>744</v>
      </c>
      <c r="B604" s="908"/>
      <c r="C604" s="908"/>
      <c r="D604" s="908"/>
      <c r="E604" s="908"/>
      <c r="F604" s="909"/>
    </row>
    <row r="605" spans="1:6" x14ac:dyDescent="0.25">
      <c r="A605" s="716"/>
      <c r="B605" s="717" t="s">
        <v>673</v>
      </c>
      <c r="C605" s="717"/>
      <c r="D605" s="717"/>
      <c r="E605" s="717"/>
      <c r="F605" s="718"/>
    </row>
    <row r="606" spans="1:6" x14ac:dyDescent="0.25">
      <c r="A606" s="719" t="s">
        <v>230</v>
      </c>
      <c r="B606" s="631" t="s">
        <v>300</v>
      </c>
      <c r="C606" s="720"/>
      <c r="D606" s="721"/>
      <c r="E606" s="422"/>
      <c r="F606" s="722"/>
    </row>
    <row r="607" spans="1:6" ht="24" x14ac:dyDescent="0.25">
      <c r="A607" s="441">
        <v>1</v>
      </c>
      <c r="B607" s="604" t="s">
        <v>674</v>
      </c>
      <c r="C607" s="442" t="s">
        <v>53</v>
      </c>
      <c r="D607" s="443">
        <v>26</v>
      </c>
      <c r="E607" s="584"/>
      <c r="F607" s="444">
        <f>D607*E607</f>
        <v>0</v>
      </c>
    </row>
    <row r="608" spans="1:6" ht="24" x14ac:dyDescent="0.25">
      <c r="A608" s="441">
        <v>2</v>
      </c>
      <c r="B608" s="605" t="s">
        <v>675</v>
      </c>
      <c r="C608" s="445" t="s">
        <v>53</v>
      </c>
      <c r="D608" s="446">
        <v>5</v>
      </c>
      <c r="E608" s="584"/>
      <c r="F608" s="447">
        <f t="shared" ref="F608:F611" si="31">D608*E608</f>
        <v>0</v>
      </c>
    </row>
    <row r="609" spans="1:6" x14ac:dyDescent="0.25">
      <c r="A609" s="441">
        <v>3</v>
      </c>
      <c r="B609" s="606" t="s">
        <v>676</v>
      </c>
      <c r="C609" s="445" t="s">
        <v>53</v>
      </c>
      <c r="D609" s="448">
        <v>5</v>
      </c>
      <c r="E609" s="584"/>
      <c r="F609" s="447">
        <f t="shared" si="31"/>
        <v>0</v>
      </c>
    </row>
    <row r="610" spans="1:6" ht="33.75" customHeight="1" x14ac:dyDescent="0.25">
      <c r="A610" s="441">
        <v>4</v>
      </c>
      <c r="B610" s="362" t="s">
        <v>798</v>
      </c>
      <c r="C610" s="445" t="s">
        <v>53</v>
      </c>
      <c r="D610" s="448">
        <v>6.5</v>
      </c>
      <c r="E610" s="584"/>
      <c r="F610" s="447">
        <f t="shared" si="31"/>
        <v>0</v>
      </c>
    </row>
    <row r="611" spans="1:6" x14ac:dyDescent="0.25">
      <c r="A611" s="441">
        <v>5</v>
      </c>
      <c r="B611" s="362" t="s">
        <v>677</v>
      </c>
      <c r="C611" s="449" t="s">
        <v>53</v>
      </c>
      <c r="D611" s="448">
        <v>31</v>
      </c>
      <c r="E611" s="584"/>
      <c r="F611" s="450">
        <f t="shared" si="31"/>
        <v>0</v>
      </c>
    </row>
    <row r="612" spans="1:6" x14ac:dyDescent="0.25">
      <c r="A612" s="808"/>
      <c r="B612" s="761" t="s">
        <v>678</v>
      </c>
      <c r="C612" s="809"/>
      <c r="D612" s="810"/>
      <c r="E612" s="759"/>
      <c r="F612" s="760">
        <f>SUM(F607:F611)</f>
        <v>0</v>
      </c>
    </row>
    <row r="613" spans="1:6" x14ac:dyDescent="0.25">
      <c r="A613" s="723" t="s">
        <v>233</v>
      </c>
      <c r="B613" s="724" t="s">
        <v>304</v>
      </c>
      <c r="C613" s="720"/>
      <c r="D613" s="721"/>
      <c r="E613" s="422"/>
      <c r="F613" s="722"/>
    </row>
    <row r="614" spans="1:6" x14ac:dyDescent="0.25">
      <c r="A614" s="409">
        <v>1</v>
      </c>
      <c r="B614" s="370" t="s">
        <v>679</v>
      </c>
      <c r="C614" s="451" t="s">
        <v>53</v>
      </c>
      <c r="D614" s="451">
        <v>3.5</v>
      </c>
      <c r="E614" s="584"/>
      <c r="F614" s="412">
        <f>D614*E614</f>
        <v>0</v>
      </c>
    </row>
    <row r="615" spans="1:6" x14ac:dyDescent="0.25">
      <c r="A615" s="413">
        <v>3</v>
      </c>
      <c r="B615" s="452" t="s">
        <v>307</v>
      </c>
      <c r="C615" s="453" t="s">
        <v>53</v>
      </c>
      <c r="D615" s="453">
        <v>1.5</v>
      </c>
      <c r="E615" s="584"/>
      <c r="F615" s="416">
        <f t="shared" ref="F615:F616" si="32">D615*E615</f>
        <v>0</v>
      </c>
    </row>
    <row r="616" spans="1:6" x14ac:dyDescent="0.25">
      <c r="A616" s="413">
        <v>5</v>
      </c>
      <c r="B616" s="454" t="s">
        <v>309</v>
      </c>
      <c r="C616" s="455" t="s">
        <v>37</v>
      </c>
      <c r="D616" s="456">
        <v>9</v>
      </c>
      <c r="E616" s="584"/>
      <c r="F616" s="416">
        <f t="shared" si="32"/>
        <v>0</v>
      </c>
    </row>
    <row r="617" spans="1:6" x14ac:dyDescent="0.25">
      <c r="A617" s="756"/>
      <c r="B617" s="761" t="s">
        <v>310</v>
      </c>
      <c r="C617" s="758"/>
      <c r="D617" s="759"/>
      <c r="E617" s="759"/>
      <c r="F617" s="760">
        <f>SUM(F614:F616)</f>
        <v>0</v>
      </c>
    </row>
    <row r="618" spans="1:6" x14ac:dyDescent="0.25">
      <c r="A618" s="719" t="s">
        <v>238</v>
      </c>
      <c r="B618" s="725" t="s">
        <v>312</v>
      </c>
      <c r="C618" s="726"/>
      <c r="D618" s="727"/>
      <c r="E618" s="727"/>
      <c r="F618" s="728"/>
    </row>
    <row r="619" spans="1:6" x14ac:dyDescent="0.25">
      <c r="A619" s="457">
        <v>1</v>
      </c>
      <c r="B619" s="458" t="s">
        <v>680</v>
      </c>
      <c r="C619" s="445" t="s">
        <v>314</v>
      </c>
      <c r="D619" s="445">
        <v>6.5</v>
      </c>
      <c r="E619" s="584"/>
      <c r="F619" s="458">
        <f>D619*E619</f>
        <v>0</v>
      </c>
    </row>
    <row r="620" spans="1:6" x14ac:dyDescent="0.25">
      <c r="A620" s="457">
        <v>2</v>
      </c>
      <c r="B620" s="458" t="s">
        <v>681</v>
      </c>
      <c r="C620" s="445" t="s">
        <v>314</v>
      </c>
      <c r="D620" s="445">
        <v>48.2</v>
      </c>
      <c r="E620" s="584"/>
      <c r="F620" s="458">
        <f t="shared" ref="F620:F626" si="33">D620*E620</f>
        <v>0</v>
      </c>
    </row>
    <row r="621" spans="1:6" x14ac:dyDescent="0.25">
      <c r="A621" s="457">
        <v>3</v>
      </c>
      <c r="B621" s="458" t="s">
        <v>682</v>
      </c>
      <c r="C621" s="445" t="s">
        <v>318</v>
      </c>
      <c r="D621" s="445">
        <v>21.3</v>
      </c>
      <c r="E621" s="584"/>
      <c r="F621" s="458">
        <f t="shared" si="33"/>
        <v>0</v>
      </c>
    </row>
    <row r="622" spans="1:6" x14ac:dyDescent="0.25">
      <c r="A622" s="457">
        <v>4</v>
      </c>
      <c r="B622" s="458" t="s">
        <v>683</v>
      </c>
      <c r="C622" s="445" t="s">
        <v>314</v>
      </c>
      <c r="D622" s="445">
        <v>2.4</v>
      </c>
      <c r="E622" s="584"/>
      <c r="F622" s="458">
        <f t="shared" si="33"/>
        <v>0</v>
      </c>
    </row>
    <row r="623" spans="1:6" x14ac:dyDescent="0.25">
      <c r="A623" s="457">
        <v>5</v>
      </c>
      <c r="B623" s="458" t="s">
        <v>684</v>
      </c>
      <c r="C623" s="445" t="s">
        <v>314</v>
      </c>
      <c r="D623" s="445">
        <v>4.7</v>
      </c>
      <c r="E623" s="584"/>
      <c r="F623" s="458">
        <f t="shared" si="33"/>
        <v>0</v>
      </c>
    </row>
    <row r="624" spans="1:6" x14ac:dyDescent="0.25">
      <c r="A624" s="457">
        <v>6</v>
      </c>
      <c r="B624" s="459" t="s">
        <v>685</v>
      </c>
      <c r="C624" s="445" t="s">
        <v>314</v>
      </c>
      <c r="D624" s="445">
        <v>2.1</v>
      </c>
      <c r="E624" s="584"/>
      <c r="F624" s="458">
        <f t="shared" si="33"/>
        <v>0</v>
      </c>
    </row>
    <row r="625" spans="1:6" x14ac:dyDescent="0.25">
      <c r="A625" s="457">
        <v>7</v>
      </c>
      <c r="B625" s="459" t="s">
        <v>686</v>
      </c>
      <c r="C625" s="449" t="s">
        <v>41</v>
      </c>
      <c r="D625" s="449">
        <v>15.6</v>
      </c>
      <c r="E625" s="584"/>
      <c r="F625" s="458">
        <f t="shared" si="33"/>
        <v>0</v>
      </c>
    </row>
    <row r="626" spans="1:6" x14ac:dyDescent="0.25">
      <c r="A626" s="457">
        <v>8</v>
      </c>
      <c r="B626" s="458" t="s">
        <v>322</v>
      </c>
      <c r="C626" s="449" t="s">
        <v>37</v>
      </c>
      <c r="D626" s="445">
        <v>6.8</v>
      </c>
      <c r="E626" s="584"/>
      <c r="F626" s="458">
        <f t="shared" si="33"/>
        <v>0</v>
      </c>
    </row>
    <row r="627" spans="1:6" x14ac:dyDescent="0.25">
      <c r="A627" s="811"/>
      <c r="B627" s="763" t="s">
        <v>323</v>
      </c>
      <c r="C627" s="809"/>
      <c r="D627" s="763"/>
      <c r="E627" s="763"/>
      <c r="F627" s="812">
        <f>SUM(F619:F626)</f>
        <v>0</v>
      </c>
    </row>
    <row r="628" spans="1:6" x14ac:dyDescent="0.25">
      <c r="A628" s="719" t="s">
        <v>311</v>
      </c>
      <c r="B628" s="725" t="s">
        <v>325</v>
      </c>
      <c r="C628" s="462"/>
      <c r="D628" s="463"/>
      <c r="E628" s="437"/>
      <c r="F628" s="728"/>
    </row>
    <row r="629" spans="1:6" ht="24" x14ac:dyDescent="0.25">
      <c r="A629" s="457">
        <v>1</v>
      </c>
      <c r="B629" s="460" t="s">
        <v>687</v>
      </c>
      <c r="C629" s="445" t="s">
        <v>327</v>
      </c>
      <c r="D629" s="445">
        <v>66.3</v>
      </c>
      <c r="E629" s="584"/>
      <c r="F629" s="461">
        <f>D629*E629</f>
        <v>0</v>
      </c>
    </row>
    <row r="630" spans="1:6" ht="24" x14ac:dyDescent="0.25">
      <c r="A630" s="457">
        <v>2</v>
      </c>
      <c r="B630" s="460" t="s">
        <v>688</v>
      </c>
      <c r="C630" s="445" t="s">
        <v>327</v>
      </c>
      <c r="D630" s="445">
        <v>365.3</v>
      </c>
      <c r="E630" s="584"/>
      <c r="F630" s="461">
        <f>D630*E630</f>
        <v>0</v>
      </c>
    </row>
    <row r="631" spans="1:6" x14ac:dyDescent="0.25">
      <c r="A631" s="813"/>
      <c r="B631" s="767" t="s">
        <v>329</v>
      </c>
      <c r="C631" s="814"/>
      <c r="D631" s="815"/>
      <c r="E631" s="815"/>
      <c r="F631" s="812">
        <f>SUM(F629:F630)</f>
        <v>0</v>
      </c>
    </row>
    <row r="632" spans="1:6" x14ac:dyDescent="0.25">
      <c r="A632" s="729" t="s">
        <v>324</v>
      </c>
      <c r="B632" s="730" t="s">
        <v>331</v>
      </c>
      <c r="C632" s="731"/>
      <c r="D632" s="732"/>
      <c r="E632" s="732"/>
      <c r="F632" s="733"/>
    </row>
    <row r="633" spans="1:6" ht="24" x14ac:dyDescent="0.25">
      <c r="A633" s="457">
        <v>1</v>
      </c>
      <c r="B633" s="458" t="s">
        <v>689</v>
      </c>
      <c r="C633" s="445" t="s">
        <v>318</v>
      </c>
      <c r="D633" s="445">
        <v>1.8</v>
      </c>
      <c r="E633" s="584"/>
      <c r="F633" s="461">
        <f>D633*E633</f>
        <v>0</v>
      </c>
    </row>
    <row r="634" spans="1:6" ht="24" x14ac:dyDescent="0.25">
      <c r="A634" s="457">
        <v>2</v>
      </c>
      <c r="B634" s="458" t="s">
        <v>333</v>
      </c>
      <c r="C634" s="445" t="s">
        <v>318</v>
      </c>
      <c r="D634" s="445">
        <v>1.73</v>
      </c>
      <c r="E634" s="584"/>
      <c r="F634" s="461">
        <f t="shared" ref="F634:F639" si="34">D634*E634</f>
        <v>0</v>
      </c>
    </row>
    <row r="635" spans="1:6" x14ac:dyDescent="0.25">
      <c r="A635" s="457">
        <v>3</v>
      </c>
      <c r="B635" s="458" t="s">
        <v>690</v>
      </c>
      <c r="C635" s="445" t="s">
        <v>318</v>
      </c>
      <c r="D635" s="445">
        <v>7.6</v>
      </c>
      <c r="E635" s="584"/>
      <c r="F635" s="458">
        <f t="shared" si="34"/>
        <v>0</v>
      </c>
    </row>
    <row r="636" spans="1:6" x14ac:dyDescent="0.25">
      <c r="A636" s="457">
        <v>4</v>
      </c>
      <c r="B636" s="458" t="s">
        <v>691</v>
      </c>
      <c r="C636" s="445" t="s">
        <v>318</v>
      </c>
      <c r="D636" s="445">
        <v>0.3</v>
      </c>
      <c r="E636" s="584"/>
      <c r="F636" s="458">
        <f t="shared" si="34"/>
        <v>0</v>
      </c>
    </row>
    <row r="637" spans="1:6" x14ac:dyDescent="0.25">
      <c r="A637" s="457">
        <v>5</v>
      </c>
      <c r="B637" s="458" t="s">
        <v>692</v>
      </c>
      <c r="C637" s="445" t="s">
        <v>318</v>
      </c>
      <c r="D637" s="445">
        <v>0.6</v>
      </c>
      <c r="E637" s="584"/>
      <c r="F637" s="458">
        <f t="shared" si="34"/>
        <v>0</v>
      </c>
    </row>
    <row r="638" spans="1:6" x14ac:dyDescent="0.25">
      <c r="A638" s="457">
        <v>6</v>
      </c>
      <c r="B638" s="464" t="s">
        <v>340</v>
      </c>
      <c r="C638" s="449" t="s">
        <v>318</v>
      </c>
      <c r="D638" s="449">
        <v>0.2</v>
      </c>
      <c r="E638" s="584"/>
      <c r="F638" s="458">
        <f t="shared" si="34"/>
        <v>0</v>
      </c>
    </row>
    <row r="639" spans="1:6" x14ac:dyDescent="0.25">
      <c r="A639" s="465">
        <v>7</v>
      </c>
      <c r="B639" s="464" t="s">
        <v>693</v>
      </c>
      <c r="C639" s="449" t="s">
        <v>318</v>
      </c>
      <c r="D639" s="449">
        <v>2.6</v>
      </c>
      <c r="E639" s="584"/>
      <c r="F639" s="464">
        <f t="shared" si="34"/>
        <v>0</v>
      </c>
    </row>
    <row r="640" spans="1:6" x14ac:dyDescent="0.25">
      <c r="A640" s="808"/>
      <c r="B640" s="816" t="s">
        <v>341</v>
      </c>
      <c r="C640" s="817"/>
      <c r="D640" s="767"/>
      <c r="E640" s="767"/>
      <c r="F640" s="818">
        <f>SUM(F633:F639)</f>
        <v>0</v>
      </c>
    </row>
    <row r="641" spans="1:6" x14ac:dyDescent="0.25">
      <c r="A641" s="719" t="s">
        <v>330</v>
      </c>
      <c r="B641" s="724" t="s">
        <v>694</v>
      </c>
      <c r="C641" s="734"/>
      <c r="D641" s="735"/>
      <c r="E641" s="735"/>
      <c r="F641" s="736"/>
    </row>
    <row r="642" spans="1:6" ht="24" x14ac:dyDescent="0.25">
      <c r="A642" s="466">
        <v>1</v>
      </c>
      <c r="B642" s="467" t="s">
        <v>146</v>
      </c>
      <c r="C642" s="468" t="s">
        <v>37</v>
      </c>
      <c r="D642" s="469">
        <v>11</v>
      </c>
      <c r="E642" s="584"/>
      <c r="F642" s="470">
        <f t="shared" ref="F642:F651" si="35">D642*E642</f>
        <v>0</v>
      </c>
    </row>
    <row r="643" spans="1:6" x14ac:dyDescent="0.25">
      <c r="A643" s="471">
        <v>2</v>
      </c>
      <c r="B643" s="472" t="s">
        <v>695</v>
      </c>
      <c r="C643" s="473" t="s">
        <v>37</v>
      </c>
      <c r="D643" s="474">
        <v>8.1</v>
      </c>
      <c r="E643" s="584"/>
      <c r="F643" s="470">
        <f t="shared" si="35"/>
        <v>0</v>
      </c>
    </row>
    <row r="644" spans="1:6" ht="24" x14ac:dyDescent="0.25">
      <c r="A644" s="471">
        <v>3</v>
      </c>
      <c r="B644" s="475" t="s">
        <v>150</v>
      </c>
      <c r="C644" s="476" t="s">
        <v>53</v>
      </c>
      <c r="D644" s="445">
        <v>0.5</v>
      </c>
      <c r="E644" s="584"/>
      <c r="F644" s="477">
        <f t="shared" si="35"/>
        <v>0</v>
      </c>
    </row>
    <row r="645" spans="1:6" ht="24" x14ac:dyDescent="0.25">
      <c r="A645" s="471">
        <v>4</v>
      </c>
      <c r="B645" s="386" t="s">
        <v>151</v>
      </c>
      <c r="C645" s="476" t="s">
        <v>41</v>
      </c>
      <c r="D645" s="445">
        <v>7</v>
      </c>
      <c r="E645" s="584"/>
      <c r="F645" s="477">
        <f t="shared" si="35"/>
        <v>0</v>
      </c>
    </row>
    <row r="646" spans="1:6" ht="24" x14ac:dyDescent="0.25">
      <c r="A646" s="471">
        <v>5</v>
      </c>
      <c r="B646" s="478" t="s">
        <v>56</v>
      </c>
      <c r="C646" s="479" t="s">
        <v>37</v>
      </c>
      <c r="D646" s="480">
        <v>5</v>
      </c>
      <c r="E646" s="584"/>
      <c r="F646" s="477">
        <f t="shared" si="35"/>
        <v>0</v>
      </c>
    </row>
    <row r="647" spans="1:6" ht="36" x14ac:dyDescent="0.25">
      <c r="A647" s="471">
        <v>6</v>
      </c>
      <c r="B647" s="59" t="s">
        <v>696</v>
      </c>
      <c r="C647" s="479" t="s">
        <v>37</v>
      </c>
      <c r="D647" s="480">
        <v>5</v>
      </c>
      <c r="E647" s="584"/>
      <c r="F647" s="477">
        <f t="shared" si="35"/>
        <v>0</v>
      </c>
    </row>
    <row r="648" spans="1:6" ht="36" x14ac:dyDescent="0.25">
      <c r="A648" s="471">
        <v>7</v>
      </c>
      <c r="B648" s="60" t="s">
        <v>697</v>
      </c>
      <c r="C648" s="479" t="s">
        <v>37</v>
      </c>
      <c r="D648" s="480">
        <v>5</v>
      </c>
      <c r="E648" s="584"/>
      <c r="F648" s="477">
        <f t="shared" si="35"/>
        <v>0</v>
      </c>
    </row>
    <row r="649" spans="1:6" ht="24" x14ac:dyDescent="0.25">
      <c r="A649" s="471">
        <v>8</v>
      </c>
      <c r="B649" s="482" t="s">
        <v>698</v>
      </c>
      <c r="C649" s="483" t="s">
        <v>41</v>
      </c>
      <c r="D649" s="483">
        <v>8</v>
      </c>
      <c r="E649" s="584"/>
      <c r="F649" s="477">
        <f t="shared" si="35"/>
        <v>0</v>
      </c>
    </row>
    <row r="650" spans="1:6" x14ac:dyDescent="0.25">
      <c r="A650" s="471">
        <v>9</v>
      </c>
      <c r="B650" s="475" t="s">
        <v>699</v>
      </c>
      <c r="C650" s="483" t="s">
        <v>41</v>
      </c>
      <c r="D650" s="445">
        <v>2.5</v>
      </c>
      <c r="E650" s="584"/>
      <c r="F650" s="484">
        <f t="shared" si="35"/>
        <v>0</v>
      </c>
    </row>
    <row r="651" spans="1:6" x14ac:dyDescent="0.25">
      <c r="A651" s="485">
        <v>10</v>
      </c>
      <c r="B651" s="486" t="s">
        <v>700</v>
      </c>
      <c r="C651" s="493" t="s">
        <v>327</v>
      </c>
      <c r="D651" s="449">
        <v>32.299999999999997</v>
      </c>
      <c r="E651" s="584"/>
      <c r="F651" s="613">
        <f t="shared" si="35"/>
        <v>0</v>
      </c>
    </row>
    <row r="652" spans="1:6" x14ac:dyDescent="0.25">
      <c r="A652" s="819"/>
      <c r="B652" s="816" t="s">
        <v>701</v>
      </c>
      <c r="C652" s="820"/>
      <c r="D652" s="809"/>
      <c r="E652" s="821"/>
      <c r="F652" s="822">
        <f>SUM(F642:F651)</f>
        <v>0</v>
      </c>
    </row>
    <row r="653" spans="1:6" x14ac:dyDescent="0.25">
      <c r="A653" s="723" t="s">
        <v>702</v>
      </c>
      <c r="B653" s="901" t="s">
        <v>703</v>
      </c>
      <c r="C653" s="902"/>
      <c r="D653" s="902"/>
      <c r="E653" s="902"/>
      <c r="F653" s="903"/>
    </row>
    <row r="654" spans="1:6" x14ac:dyDescent="0.25">
      <c r="A654" s="471">
        <v>1</v>
      </c>
      <c r="B654" s="840" t="s">
        <v>704</v>
      </c>
      <c r="C654" s="614" t="s">
        <v>34</v>
      </c>
      <c r="D654" s="453">
        <v>2.5499999999999998</v>
      </c>
      <c r="E654" s="584"/>
      <c r="F654" s="616">
        <f t="shared" ref="F654:F656" si="36">D654*E654</f>
        <v>0</v>
      </c>
    </row>
    <row r="655" spans="1:6" x14ac:dyDescent="0.25">
      <c r="A655" s="471">
        <v>2</v>
      </c>
      <c r="B655" s="347" t="s">
        <v>705</v>
      </c>
      <c r="C655" s="614" t="s">
        <v>34</v>
      </c>
      <c r="D655" s="453">
        <v>2.8</v>
      </c>
      <c r="E655" s="584"/>
      <c r="F655" s="616">
        <f t="shared" si="36"/>
        <v>0</v>
      </c>
    </row>
    <row r="656" spans="1:6" x14ac:dyDescent="0.25">
      <c r="A656" s="471">
        <v>3</v>
      </c>
      <c r="B656" s="347" t="s">
        <v>706</v>
      </c>
      <c r="C656" s="614" t="s">
        <v>34</v>
      </c>
      <c r="D656" s="453">
        <v>2.12</v>
      </c>
      <c r="E656" s="584"/>
      <c r="F656" s="616">
        <f t="shared" si="36"/>
        <v>0</v>
      </c>
    </row>
    <row r="657" spans="1:6" x14ac:dyDescent="0.25">
      <c r="A657" s="471">
        <v>4</v>
      </c>
      <c r="B657" s="353" t="s">
        <v>707</v>
      </c>
      <c r="C657" s="617" t="s">
        <v>41</v>
      </c>
      <c r="D657" s="615">
        <v>6.4</v>
      </c>
      <c r="E657" s="584"/>
      <c r="F657" s="616">
        <f>D657*E657</f>
        <v>0</v>
      </c>
    </row>
    <row r="658" spans="1:6" ht="24.75" x14ac:dyDescent="0.25">
      <c r="A658" s="819"/>
      <c r="B658" s="823" t="s">
        <v>708</v>
      </c>
      <c r="C658" s="823"/>
      <c r="D658" s="823"/>
      <c r="E658" s="823"/>
      <c r="F658" s="824">
        <f>SUM(F654:F657)</f>
        <v>0</v>
      </c>
    </row>
    <row r="659" spans="1:6" x14ac:dyDescent="0.25">
      <c r="A659" s="737" t="s">
        <v>709</v>
      </c>
      <c r="B659" s="631" t="s">
        <v>300</v>
      </c>
      <c r="C659" s="720"/>
      <c r="D659" s="721"/>
      <c r="E659" s="422"/>
      <c r="F659" s="722"/>
    </row>
    <row r="660" spans="1:6" ht="24" x14ac:dyDescent="0.25">
      <c r="A660" s="441">
        <v>1</v>
      </c>
      <c r="B660" s="604" t="s">
        <v>674</v>
      </c>
      <c r="C660" s="442" t="s">
        <v>53</v>
      </c>
      <c r="D660" s="443">
        <v>26</v>
      </c>
      <c r="E660" s="584"/>
      <c r="F660" s="447">
        <f>D660*E660</f>
        <v>0</v>
      </c>
    </row>
    <row r="661" spans="1:6" ht="24" x14ac:dyDescent="0.25">
      <c r="A661" s="441">
        <v>2</v>
      </c>
      <c r="B661" s="605" t="s">
        <v>675</v>
      </c>
      <c r="C661" s="445" t="s">
        <v>53</v>
      </c>
      <c r="D661" s="446">
        <v>5</v>
      </c>
      <c r="E661" s="584"/>
      <c r="F661" s="447">
        <f t="shared" ref="F661:F664" si="37">D661*E661</f>
        <v>0</v>
      </c>
    </row>
    <row r="662" spans="1:6" x14ac:dyDescent="0.25">
      <c r="A662" s="441">
        <v>3</v>
      </c>
      <c r="B662" s="606" t="s">
        <v>676</v>
      </c>
      <c r="C662" s="445" t="s">
        <v>53</v>
      </c>
      <c r="D662" s="448">
        <v>5</v>
      </c>
      <c r="E662" s="584"/>
      <c r="F662" s="447">
        <f t="shared" si="37"/>
        <v>0</v>
      </c>
    </row>
    <row r="663" spans="1:6" ht="24" x14ac:dyDescent="0.25">
      <c r="A663" s="441">
        <v>4</v>
      </c>
      <c r="B663" s="362" t="s">
        <v>798</v>
      </c>
      <c r="C663" s="445" t="s">
        <v>53</v>
      </c>
      <c r="D663" s="448">
        <v>6.5</v>
      </c>
      <c r="E663" s="584"/>
      <c r="F663" s="447">
        <f t="shared" si="37"/>
        <v>0</v>
      </c>
    </row>
    <row r="664" spans="1:6" x14ac:dyDescent="0.25">
      <c r="A664" s="441">
        <v>5</v>
      </c>
      <c r="B664" s="362" t="s">
        <v>677</v>
      </c>
      <c r="C664" s="449" t="s">
        <v>53</v>
      </c>
      <c r="D664" s="448">
        <v>31</v>
      </c>
      <c r="E664" s="584"/>
      <c r="F664" s="447">
        <f t="shared" si="37"/>
        <v>0</v>
      </c>
    </row>
    <row r="665" spans="1:6" x14ac:dyDescent="0.25">
      <c r="A665" s="808"/>
      <c r="B665" s="761" t="s">
        <v>678</v>
      </c>
      <c r="C665" s="809"/>
      <c r="D665" s="810"/>
      <c r="E665" s="759"/>
      <c r="F665" s="760">
        <f>SUM(F660:F664)</f>
        <v>0</v>
      </c>
    </row>
    <row r="666" spans="1:6" x14ac:dyDescent="0.25">
      <c r="A666" s="719" t="s">
        <v>710</v>
      </c>
      <c r="B666" s="725" t="s">
        <v>312</v>
      </c>
      <c r="C666" s="726"/>
      <c r="D666" s="727"/>
      <c r="E666" s="727"/>
      <c r="F666" s="728"/>
    </row>
    <row r="667" spans="1:6" x14ac:dyDescent="0.25">
      <c r="A667" s="457">
        <v>1</v>
      </c>
      <c r="B667" s="458" t="s">
        <v>680</v>
      </c>
      <c r="C667" s="445" t="s">
        <v>314</v>
      </c>
      <c r="D667" s="458">
        <v>6.5</v>
      </c>
      <c r="E667" s="458"/>
      <c r="F667" s="458">
        <f>D667*E667</f>
        <v>0</v>
      </c>
    </row>
    <row r="668" spans="1:6" x14ac:dyDescent="0.25">
      <c r="A668" s="457">
        <v>2</v>
      </c>
      <c r="B668" s="458" t="s">
        <v>681</v>
      </c>
      <c r="C668" s="445" t="s">
        <v>314</v>
      </c>
      <c r="D668" s="458">
        <v>48.2</v>
      </c>
      <c r="E668" s="458"/>
      <c r="F668" s="458">
        <f t="shared" ref="F668:F674" si="38">D668*E668</f>
        <v>0</v>
      </c>
    </row>
    <row r="669" spans="1:6" x14ac:dyDescent="0.25">
      <c r="A669" s="457">
        <v>3</v>
      </c>
      <c r="B669" s="458" t="s">
        <v>682</v>
      </c>
      <c r="C669" s="445" t="s">
        <v>318</v>
      </c>
      <c r="D669" s="458">
        <v>21.3</v>
      </c>
      <c r="E669" s="458"/>
      <c r="F669" s="458">
        <f t="shared" si="38"/>
        <v>0</v>
      </c>
    </row>
    <row r="670" spans="1:6" x14ac:dyDescent="0.25">
      <c r="A670" s="457">
        <v>4</v>
      </c>
      <c r="B670" s="458" t="s">
        <v>683</v>
      </c>
      <c r="C670" s="445" t="s">
        <v>314</v>
      </c>
      <c r="D670" s="458">
        <v>2.4</v>
      </c>
      <c r="E670" s="458"/>
      <c r="F670" s="458">
        <f t="shared" si="38"/>
        <v>0</v>
      </c>
    </row>
    <row r="671" spans="1:6" x14ac:dyDescent="0.25">
      <c r="A671" s="457">
        <v>5</v>
      </c>
      <c r="B671" s="458" t="s">
        <v>684</v>
      </c>
      <c r="C671" s="445" t="s">
        <v>314</v>
      </c>
      <c r="D671" s="458">
        <v>4.7</v>
      </c>
      <c r="E671" s="458"/>
      <c r="F671" s="458">
        <f t="shared" si="38"/>
        <v>0</v>
      </c>
    </row>
    <row r="672" spans="1:6" x14ac:dyDescent="0.25">
      <c r="A672" s="457">
        <v>6</v>
      </c>
      <c r="B672" s="459" t="s">
        <v>685</v>
      </c>
      <c r="C672" s="445" t="s">
        <v>314</v>
      </c>
      <c r="D672" s="458">
        <v>2.1</v>
      </c>
      <c r="E672" s="458"/>
      <c r="F672" s="458">
        <f t="shared" si="38"/>
        <v>0</v>
      </c>
    </row>
    <row r="673" spans="1:6" x14ac:dyDescent="0.25">
      <c r="A673" s="457">
        <v>7</v>
      </c>
      <c r="B673" s="459" t="s">
        <v>686</v>
      </c>
      <c r="C673" s="449" t="s">
        <v>41</v>
      </c>
      <c r="D673" s="464">
        <v>15.6</v>
      </c>
      <c r="E673" s="464"/>
      <c r="F673" s="458">
        <f t="shared" si="38"/>
        <v>0</v>
      </c>
    </row>
    <row r="674" spans="1:6" x14ac:dyDescent="0.25">
      <c r="A674" s="457">
        <v>8</v>
      </c>
      <c r="B674" s="458" t="s">
        <v>322</v>
      </c>
      <c r="C674" s="449" t="s">
        <v>37</v>
      </c>
      <c r="D674" s="458">
        <v>6.8</v>
      </c>
      <c r="E674" s="458"/>
      <c r="F674" s="458">
        <f t="shared" si="38"/>
        <v>0</v>
      </c>
    </row>
    <row r="675" spans="1:6" x14ac:dyDescent="0.25">
      <c r="A675" s="811"/>
      <c r="B675" s="763" t="s">
        <v>323</v>
      </c>
      <c r="C675" s="809"/>
      <c r="D675" s="763"/>
      <c r="E675" s="763"/>
      <c r="F675" s="812">
        <f>SUM(F667:F674)</f>
        <v>0</v>
      </c>
    </row>
    <row r="676" spans="1:6" x14ac:dyDescent="0.25">
      <c r="A676" s="729" t="s">
        <v>711</v>
      </c>
      <c r="B676" s="725" t="s">
        <v>325</v>
      </c>
      <c r="C676" s="462"/>
      <c r="D676" s="463"/>
      <c r="E676" s="437"/>
      <c r="F676" s="728"/>
    </row>
    <row r="677" spans="1:6" ht="24" x14ac:dyDescent="0.25">
      <c r="A677" s="457">
        <v>1</v>
      </c>
      <c r="B677" s="460" t="s">
        <v>687</v>
      </c>
      <c r="C677" s="445" t="s">
        <v>327</v>
      </c>
      <c r="D677" s="458">
        <v>66.3</v>
      </c>
      <c r="E677" s="458"/>
      <c r="F677" s="458">
        <f>D677*E677</f>
        <v>0</v>
      </c>
    </row>
    <row r="678" spans="1:6" ht="24" x14ac:dyDescent="0.25">
      <c r="A678" s="457">
        <v>2</v>
      </c>
      <c r="B678" s="460" t="s">
        <v>688</v>
      </c>
      <c r="C678" s="445" t="s">
        <v>327</v>
      </c>
      <c r="D678" s="458">
        <v>515.29999999999995</v>
      </c>
      <c r="E678" s="458"/>
      <c r="F678" s="458">
        <f>SUM(F677)</f>
        <v>0</v>
      </c>
    </row>
    <row r="679" spans="1:6" x14ac:dyDescent="0.25">
      <c r="A679" s="813"/>
      <c r="B679" s="767" t="s">
        <v>329</v>
      </c>
      <c r="C679" s="814"/>
      <c r="D679" s="815"/>
      <c r="E679" s="815"/>
      <c r="F679" s="812">
        <f>SUM(F677:F678)</f>
        <v>0</v>
      </c>
    </row>
    <row r="680" spans="1:6" x14ac:dyDescent="0.25">
      <c r="A680" s="729" t="s">
        <v>712</v>
      </c>
      <c r="B680" s="738" t="s">
        <v>331</v>
      </c>
      <c r="C680" s="739"/>
      <c r="D680" s="727"/>
      <c r="E680" s="727"/>
      <c r="F680" s="728"/>
    </row>
    <row r="681" spans="1:6" ht="24" x14ac:dyDescent="0.25">
      <c r="A681" s="457">
        <v>1</v>
      </c>
      <c r="B681" s="458" t="s">
        <v>689</v>
      </c>
      <c r="C681" s="445" t="s">
        <v>318</v>
      </c>
      <c r="D681" s="458">
        <v>1.8</v>
      </c>
      <c r="E681" s="461"/>
      <c r="F681" s="458">
        <f>D681*E681</f>
        <v>0</v>
      </c>
    </row>
    <row r="682" spans="1:6" ht="24" x14ac:dyDescent="0.25">
      <c r="A682" s="457">
        <v>2</v>
      </c>
      <c r="B682" s="458" t="s">
        <v>333</v>
      </c>
      <c r="C682" s="445" t="s">
        <v>318</v>
      </c>
      <c r="D682" s="458">
        <v>5.23</v>
      </c>
      <c r="E682" s="458"/>
      <c r="F682" s="458">
        <f t="shared" ref="F682:F687" si="39">D682*E682</f>
        <v>0</v>
      </c>
    </row>
    <row r="683" spans="1:6" x14ac:dyDescent="0.25">
      <c r="A683" s="457">
        <v>3</v>
      </c>
      <c r="B683" s="458" t="s">
        <v>690</v>
      </c>
      <c r="C683" s="445" t="s">
        <v>318</v>
      </c>
      <c r="D683" s="458">
        <v>7.6</v>
      </c>
      <c r="E683" s="458"/>
      <c r="F683" s="458">
        <f t="shared" si="39"/>
        <v>0</v>
      </c>
    </row>
    <row r="684" spans="1:6" x14ac:dyDescent="0.25">
      <c r="A684" s="457">
        <v>4</v>
      </c>
      <c r="B684" s="458" t="s">
        <v>691</v>
      </c>
      <c r="C684" s="445" t="s">
        <v>318</v>
      </c>
      <c r="D684" s="458">
        <v>0.3</v>
      </c>
      <c r="E684" s="458"/>
      <c r="F684" s="458">
        <f t="shared" si="39"/>
        <v>0</v>
      </c>
    </row>
    <row r="685" spans="1:6" x14ac:dyDescent="0.25">
      <c r="A685" s="457">
        <v>5</v>
      </c>
      <c r="B685" s="458" t="s">
        <v>692</v>
      </c>
      <c r="C685" s="445" t="s">
        <v>318</v>
      </c>
      <c r="D685" s="458">
        <v>0.6</v>
      </c>
      <c r="E685" s="458"/>
      <c r="F685" s="458">
        <f t="shared" si="39"/>
        <v>0</v>
      </c>
    </row>
    <row r="686" spans="1:6" x14ac:dyDescent="0.25">
      <c r="A686" s="457">
        <v>6</v>
      </c>
      <c r="B686" s="464" t="s">
        <v>340</v>
      </c>
      <c r="C686" s="449" t="s">
        <v>318</v>
      </c>
      <c r="D686" s="464">
        <v>0.2</v>
      </c>
      <c r="E686" s="458"/>
      <c r="F686" s="458">
        <f t="shared" si="39"/>
        <v>0</v>
      </c>
    </row>
    <row r="687" spans="1:6" x14ac:dyDescent="0.25">
      <c r="A687" s="457">
        <v>7</v>
      </c>
      <c r="B687" s="464" t="s">
        <v>693</v>
      </c>
      <c r="C687" s="449" t="s">
        <v>318</v>
      </c>
      <c r="D687" s="464">
        <v>2.6</v>
      </c>
      <c r="E687" s="458"/>
      <c r="F687" s="458">
        <f t="shared" si="39"/>
        <v>0</v>
      </c>
    </row>
    <row r="688" spans="1:6" x14ac:dyDescent="0.25">
      <c r="A688" s="808"/>
      <c r="B688" s="816" t="s">
        <v>341</v>
      </c>
      <c r="C688" s="817"/>
      <c r="D688" s="767"/>
      <c r="E688" s="767"/>
      <c r="F688" s="818">
        <f>SUM(F681:F687)</f>
        <v>0</v>
      </c>
    </row>
    <row r="689" spans="1:6" x14ac:dyDescent="0.25">
      <c r="A689" s="740" t="s">
        <v>713</v>
      </c>
      <c r="B689" s="741" t="s">
        <v>714</v>
      </c>
      <c r="C689" s="742"/>
      <c r="D689" s="743"/>
      <c r="E689" s="743"/>
      <c r="F689" s="744"/>
    </row>
    <row r="690" spans="1:6" x14ac:dyDescent="0.25">
      <c r="A690" s="487">
        <v>1</v>
      </c>
      <c r="B690" s="488" t="s">
        <v>715</v>
      </c>
      <c r="C690" s="489" t="s">
        <v>53</v>
      </c>
      <c r="D690" s="490">
        <v>3.8</v>
      </c>
      <c r="E690" s="458"/>
      <c r="F690" s="618">
        <f>E690*D690</f>
        <v>0</v>
      </c>
    </row>
    <row r="691" spans="1:6" x14ac:dyDescent="0.25">
      <c r="A691" s="487">
        <v>2</v>
      </c>
      <c r="B691" s="59" t="s">
        <v>716</v>
      </c>
      <c r="C691" s="491" t="s">
        <v>37</v>
      </c>
      <c r="D691" s="480">
        <v>14.7</v>
      </c>
      <c r="E691" s="458"/>
      <c r="F691" s="618">
        <f>E691*D691</f>
        <v>0</v>
      </c>
    </row>
    <row r="692" spans="1:6" x14ac:dyDescent="0.25">
      <c r="A692" s="487">
        <v>3</v>
      </c>
      <c r="B692" s="59" t="s">
        <v>717</v>
      </c>
      <c r="C692" s="491" t="s">
        <v>37</v>
      </c>
      <c r="D692" s="480">
        <v>14.7</v>
      </c>
      <c r="E692" s="458"/>
      <c r="F692" s="618">
        <f>E692*D692</f>
        <v>0</v>
      </c>
    </row>
    <row r="693" spans="1:6" x14ac:dyDescent="0.25">
      <c r="A693" s="487">
        <v>4</v>
      </c>
      <c r="B693" s="59" t="s">
        <v>718</v>
      </c>
      <c r="C693" s="491" t="s">
        <v>55</v>
      </c>
      <c r="D693" s="480">
        <v>1</v>
      </c>
      <c r="E693" s="458"/>
      <c r="F693" s="618">
        <f>E693*D693</f>
        <v>0</v>
      </c>
    </row>
    <row r="694" spans="1:6" x14ac:dyDescent="0.25">
      <c r="A694" s="492">
        <v>5</v>
      </c>
      <c r="B694" s="60" t="s">
        <v>719</v>
      </c>
      <c r="C694" s="493" t="s">
        <v>55</v>
      </c>
      <c r="D694" s="481">
        <v>2</v>
      </c>
      <c r="E694" s="458"/>
      <c r="F694" s="618">
        <f>E694*D694</f>
        <v>0</v>
      </c>
    </row>
    <row r="695" spans="1:6" x14ac:dyDescent="0.25">
      <c r="A695" s="825"/>
      <c r="B695" s="816" t="s">
        <v>720</v>
      </c>
      <c r="C695" s="826"/>
      <c r="D695" s="826"/>
      <c r="E695" s="826"/>
      <c r="F695" s="827">
        <f>SUM(F690:F694)</f>
        <v>0</v>
      </c>
    </row>
    <row r="696" spans="1:6" x14ac:dyDescent="0.25">
      <c r="A696" s="740" t="s">
        <v>721</v>
      </c>
      <c r="B696" s="745" t="s">
        <v>722</v>
      </c>
      <c r="C696" s="746"/>
      <c r="D696" s="746"/>
      <c r="E696" s="746"/>
      <c r="F696" s="747"/>
    </row>
    <row r="697" spans="1:6" x14ac:dyDescent="0.25">
      <c r="A697" s="406">
        <v>1</v>
      </c>
      <c r="B697" s="494" t="s">
        <v>723</v>
      </c>
      <c r="C697" s="407" t="s">
        <v>53</v>
      </c>
      <c r="D697" s="407">
        <v>16</v>
      </c>
      <c r="E697" s="458"/>
      <c r="F697" s="408">
        <f>D697*E697</f>
        <v>0</v>
      </c>
    </row>
    <row r="698" spans="1:6" x14ac:dyDescent="0.25">
      <c r="A698" s="406">
        <v>2</v>
      </c>
      <c r="B698" s="607" t="s">
        <v>724</v>
      </c>
      <c r="C698" s="407" t="s">
        <v>53</v>
      </c>
      <c r="D698" s="407">
        <v>1.6</v>
      </c>
      <c r="E698" s="458"/>
      <c r="F698" s="408">
        <f t="shared" ref="F698:F709" si="40">D698*E698</f>
        <v>0</v>
      </c>
    </row>
    <row r="699" spans="1:6" x14ac:dyDescent="0.25">
      <c r="A699" s="406">
        <v>3</v>
      </c>
      <c r="B699" s="312" t="s">
        <v>725</v>
      </c>
      <c r="C699" s="407" t="s">
        <v>41</v>
      </c>
      <c r="D699" s="407">
        <v>44.5</v>
      </c>
      <c r="E699" s="458"/>
      <c r="F699" s="408">
        <f t="shared" si="40"/>
        <v>0</v>
      </c>
    </row>
    <row r="700" spans="1:6" ht="24" x14ac:dyDescent="0.25">
      <c r="A700" s="406">
        <v>4</v>
      </c>
      <c r="B700" s="308" t="s">
        <v>726</v>
      </c>
      <c r="C700" s="407" t="s">
        <v>53</v>
      </c>
      <c r="D700" s="407">
        <v>10</v>
      </c>
      <c r="E700" s="458"/>
      <c r="F700" s="408">
        <f t="shared" si="40"/>
        <v>0</v>
      </c>
    </row>
    <row r="701" spans="1:6" ht="24" x14ac:dyDescent="0.25">
      <c r="A701" s="406">
        <v>5</v>
      </c>
      <c r="B701" s="434" t="s">
        <v>727</v>
      </c>
      <c r="C701" s="407" t="s">
        <v>53</v>
      </c>
      <c r="D701" s="407">
        <v>4</v>
      </c>
      <c r="E701" s="458"/>
      <c r="F701" s="408">
        <f t="shared" si="40"/>
        <v>0</v>
      </c>
    </row>
    <row r="702" spans="1:6" ht="24" x14ac:dyDescent="0.25">
      <c r="A702" s="406">
        <v>6</v>
      </c>
      <c r="B702" s="312" t="s">
        <v>728</v>
      </c>
      <c r="C702" s="608" t="s">
        <v>37</v>
      </c>
      <c r="D702" s="609">
        <v>40</v>
      </c>
      <c r="E702" s="458"/>
      <c r="F702" s="408">
        <f t="shared" si="40"/>
        <v>0</v>
      </c>
    </row>
    <row r="703" spans="1:6" x14ac:dyDescent="0.25">
      <c r="A703" s="406">
        <v>7</v>
      </c>
      <c r="B703" s="434" t="s">
        <v>729</v>
      </c>
      <c r="C703" s="608" t="s">
        <v>37</v>
      </c>
      <c r="D703" s="609">
        <v>199.7</v>
      </c>
      <c r="E703" s="458"/>
      <c r="F703" s="408">
        <f t="shared" si="40"/>
        <v>0</v>
      </c>
    </row>
    <row r="704" spans="1:6" x14ac:dyDescent="0.25">
      <c r="A704" s="406">
        <v>8</v>
      </c>
      <c r="B704" s="312" t="s">
        <v>730</v>
      </c>
      <c r="C704" s="407" t="s">
        <v>53</v>
      </c>
      <c r="D704" s="609">
        <v>16</v>
      </c>
      <c r="E704" s="458"/>
      <c r="F704" s="408">
        <f t="shared" si="40"/>
        <v>0</v>
      </c>
    </row>
    <row r="705" spans="1:6" x14ac:dyDescent="0.25">
      <c r="A705" s="406">
        <v>9</v>
      </c>
      <c r="B705" s="610" t="s">
        <v>731</v>
      </c>
      <c r="C705" s="608" t="s">
        <v>41</v>
      </c>
      <c r="D705" s="608">
        <v>59.5</v>
      </c>
      <c r="E705" s="458"/>
      <c r="F705" s="408">
        <f t="shared" si="40"/>
        <v>0</v>
      </c>
    </row>
    <row r="706" spans="1:6" x14ac:dyDescent="0.25">
      <c r="A706" s="406">
        <v>10</v>
      </c>
      <c r="B706" s="611" t="s">
        <v>732</v>
      </c>
      <c r="C706" s="608" t="s">
        <v>37</v>
      </c>
      <c r="D706" s="608">
        <v>2.2000000000000002</v>
      </c>
      <c r="E706" s="458"/>
      <c r="F706" s="408">
        <f t="shared" si="40"/>
        <v>0</v>
      </c>
    </row>
    <row r="707" spans="1:6" x14ac:dyDescent="0.25">
      <c r="A707" s="406">
        <v>11</v>
      </c>
      <c r="B707" s="611" t="s">
        <v>733</v>
      </c>
      <c r="C707" s="608" t="s">
        <v>55</v>
      </c>
      <c r="D707" s="608">
        <v>1</v>
      </c>
      <c r="E707" s="458"/>
      <c r="F707" s="408">
        <f t="shared" si="40"/>
        <v>0</v>
      </c>
    </row>
    <row r="708" spans="1:6" x14ac:dyDescent="0.25">
      <c r="A708" s="406">
        <v>12</v>
      </c>
      <c r="B708" s="611" t="s">
        <v>734</v>
      </c>
      <c r="C708" s="608" t="s">
        <v>55</v>
      </c>
      <c r="D708" s="608">
        <v>2</v>
      </c>
      <c r="E708" s="458"/>
      <c r="F708" s="408">
        <f t="shared" si="40"/>
        <v>0</v>
      </c>
    </row>
    <row r="709" spans="1:6" x14ac:dyDescent="0.25">
      <c r="A709" s="406">
        <v>13</v>
      </c>
      <c r="B709" s="612" t="s">
        <v>735</v>
      </c>
      <c r="C709" s="608" t="s">
        <v>55</v>
      </c>
      <c r="D709" s="608">
        <v>1</v>
      </c>
      <c r="E709" s="458"/>
      <c r="F709" s="408">
        <f t="shared" si="40"/>
        <v>0</v>
      </c>
    </row>
    <row r="710" spans="1:6" x14ac:dyDescent="0.25">
      <c r="A710" s="828"/>
      <c r="B710" s="829" t="s">
        <v>736</v>
      </c>
      <c r="C710" s="830"/>
      <c r="D710" s="830"/>
      <c r="E710" s="830"/>
      <c r="F710" s="831">
        <f>SUM(F697:F709)</f>
        <v>0</v>
      </c>
    </row>
    <row r="711" spans="1:6" x14ac:dyDescent="0.25">
      <c r="A711" s="883" t="s">
        <v>745</v>
      </c>
      <c r="B711" s="884"/>
      <c r="C711" s="884"/>
      <c r="D711" s="884"/>
      <c r="E711" s="884"/>
      <c r="F711" s="832">
        <f>F710+F695+F688+F679+F675+F665+F658+F652+F640+F631+F627+F617+F612</f>
        <v>0</v>
      </c>
    </row>
    <row r="712" spans="1:6" x14ac:dyDescent="0.25">
      <c r="A712" s="495"/>
      <c r="B712" s="262"/>
      <c r="C712" s="496"/>
      <c r="D712" s="497"/>
      <c r="E712" s="263"/>
      <c r="F712" s="498"/>
    </row>
    <row r="713" spans="1:6" x14ac:dyDescent="0.25">
      <c r="A713" s="748"/>
      <c r="B713" s="680" t="s">
        <v>822</v>
      </c>
      <c r="C713" s="749"/>
      <c r="D713" s="750"/>
      <c r="E713" s="683"/>
      <c r="F713" s="751">
        <f>F185+F229+F370+F537+F603+F711</f>
        <v>0</v>
      </c>
    </row>
    <row r="714" spans="1:6" x14ac:dyDescent="0.25">
      <c r="A714" s="748"/>
      <c r="B714" s="680" t="s">
        <v>767</v>
      </c>
      <c r="C714" s="749"/>
      <c r="D714" s="750"/>
      <c r="E714" s="683"/>
      <c r="F714" s="751">
        <f>F713*0.05</f>
        <v>0</v>
      </c>
    </row>
    <row r="715" spans="1:6" x14ac:dyDescent="0.25">
      <c r="A715" s="748"/>
      <c r="B715" s="680" t="s">
        <v>824</v>
      </c>
      <c r="C715" s="749"/>
      <c r="D715" s="750"/>
      <c r="E715" s="683"/>
      <c r="F715" s="751">
        <f>F713+F714</f>
        <v>0</v>
      </c>
    </row>
    <row r="716" spans="1:6" x14ac:dyDescent="0.25">
      <c r="A716" s="748"/>
      <c r="B716" s="752" t="s">
        <v>227</v>
      </c>
      <c r="C716" s="753"/>
      <c r="D716" s="683"/>
      <c r="E716" s="683"/>
      <c r="F716" s="751">
        <f>F715*0.2</f>
        <v>0</v>
      </c>
    </row>
    <row r="717" spans="1:6" x14ac:dyDescent="0.25">
      <c r="A717" s="748"/>
      <c r="B717" s="680" t="s">
        <v>823</v>
      </c>
      <c r="C717" s="754"/>
      <c r="D717" s="755"/>
      <c r="E717" s="755"/>
      <c r="F717" s="751">
        <f>F715+F716</f>
        <v>0</v>
      </c>
    </row>
  </sheetData>
  <mergeCells count="32">
    <mergeCell ref="A186:F186"/>
    <mergeCell ref="B99:F99"/>
    <mergeCell ref="B6:F6"/>
    <mergeCell ref="B7:F7"/>
    <mergeCell ref="B4:F4"/>
    <mergeCell ref="B5:F5"/>
    <mergeCell ref="B8:E8"/>
    <mergeCell ref="A12:F12"/>
    <mergeCell ref="B115:F115"/>
    <mergeCell ref="A360:D360"/>
    <mergeCell ref="A604:F604"/>
    <mergeCell ref="A229:E229"/>
    <mergeCell ref="A230:F230"/>
    <mergeCell ref="A232:D232"/>
    <mergeCell ref="A239:D239"/>
    <mergeCell ref="A254:D254"/>
    <mergeCell ref="B2:F2"/>
    <mergeCell ref="A711:E711"/>
    <mergeCell ref="A370:E370"/>
    <mergeCell ref="A371:F371"/>
    <mergeCell ref="A537:E537"/>
    <mergeCell ref="A538:F538"/>
    <mergeCell ref="A603:E603"/>
    <mergeCell ref="A302:D302"/>
    <mergeCell ref="B653:F653"/>
    <mergeCell ref="A270:D270"/>
    <mergeCell ref="A287:D287"/>
    <mergeCell ref="A315:D315"/>
    <mergeCell ref="A327:D327"/>
    <mergeCell ref="A336:D336"/>
    <mergeCell ref="A347:D347"/>
    <mergeCell ref="A353:D353"/>
  </mergeCells>
  <pageMargins left="0.82677165354330717" right="0.23622047244094491" top="0.55118110236220474" bottom="0.74803149606299213" header="0.31496062992125984" footer="0.31496062992125984"/>
  <pageSetup paperSize="9" orientation="portrait" horizontalDpi="300" verticalDpi="300" r:id="rId1"/>
  <headerFooter>
    <oddFooter>&amp;A&amp;RPage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3"/>
  <sheetViews>
    <sheetView workbookViewId="0">
      <selection activeCell="N16" sqref="N16"/>
    </sheetView>
  </sheetViews>
  <sheetFormatPr defaultRowHeight="15" x14ac:dyDescent="0.25"/>
  <cols>
    <col min="1" max="1" width="5.28515625" customWidth="1"/>
    <col min="2" max="2" width="41.28515625" customWidth="1"/>
    <col min="10" max="10" width="14.85546875" customWidth="1"/>
    <col min="11" max="11" width="9.140625" customWidth="1"/>
    <col min="12" max="12" width="10.42578125" customWidth="1"/>
  </cols>
  <sheetData>
    <row r="2" spans="1:20" ht="72.75" customHeight="1" x14ac:dyDescent="0.25">
      <c r="A2" s="130"/>
      <c r="B2" s="130"/>
      <c r="C2" s="130"/>
      <c r="D2" s="130"/>
      <c r="E2" s="130"/>
      <c r="F2" s="130"/>
      <c r="G2" s="130"/>
      <c r="H2" s="130"/>
      <c r="I2" s="131" t="s">
        <v>137</v>
      </c>
      <c r="J2" s="131" t="s">
        <v>159</v>
      </c>
      <c r="K2" s="131" t="s">
        <v>138</v>
      </c>
      <c r="L2" s="131"/>
      <c r="M2" s="131" t="s">
        <v>160</v>
      </c>
      <c r="N2" s="4"/>
      <c r="O2" s="4"/>
      <c r="P2" s="4"/>
      <c r="Q2" s="4"/>
      <c r="R2" s="4"/>
      <c r="S2" s="4"/>
      <c r="T2" s="4"/>
    </row>
    <row r="3" spans="1:20" x14ac:dyDescent="0.25">
      <c r="A3" s="4"/>
      <c r="B3" s="4"/>
      <c r="C3" s="84">
        <v>1.8</v>
      </c>
      <c r="D3" s="84">
        <v>1.6</v>
      </c>
      <c r="E3" s="84">
        <v>1.8</v>
      </c>
      <c r="F3" s="84">
        <v>1.6</v>
      </c>
      <c r="G3" s="84">
        <v>2</v>
      </c>
      <c r="H3" s="84">
        <f>C3*D3*G3</f>
        <v>5.7600000000000007</v>
      </c>
      <c r="I3" s="84">
        <f>C3*G3</f>
        <v>3.6</v>
      </c>
      <c r="J3" s="84">
        <f>C3*G3</f>
        <v>3.6</v>
      </c>
      <c r="K3" s="84"/>
      <c r="L3" s="84">
        <f>C3+D3+F3</f>
        <v>5</v>
      </c>
      <c r="M3" s="84">
        <f>G3*L3</f>
        <v>10</v>
      </c>
      <c r="N3" s="84"/>
      <c r="O3" s="84"/>
      <c r="P3" s="84"/>
      <c r="Q3" s="84"/>
      <c r="R3" s="4"/>
      <c r="S3" s="4"/>
      <c r="T3" s="4"/>
    </row>
    <row r="4" spans="1:20" x14ac:dyDescent="0.25">
      <c r="A4" s="4"/>
      <c r="B4" s="4"/>
      <c r="C4" s="84">
        <v>1.8</v>
      </c>
      <c r="D4" s="84">
        <v>1.8</v>
      </c>
      <c r="E4" s="84">
        <v>1.8</v>
      </c>
      <c r="F4" s="84">
        <v>1.8</v>
      </c>
      <c r="G4" s="84">
        <v>37</v>
      </c>
      <c r="H4" s="84">
        <f t="shared" ref="H4:H22" si="0">C4*D4*G4</f>
        <v>119.88000000000001</v>
      </c>
      <c r="I4" s="84">
        <f t="shared" ref="I4:I14" si="1">C4*G4</f>
        <v>66.600000000000009</v>
      </c>
      <c r="J4" s="84">
        <f t="shared" ref="J4:J14" si="2">C4*G4</f>
        <v>66.600000000000009</v>
      </c>
      <c r="K4" s="84"/>
      <c r="L4" s="84">
        <f t="shared" ref="L4:L14" si="3">C4+D4+F4</f>
        <v>5.4</v>
      </c>
      <c r="M4" s="84">
        <f t="shared" ref="M4:M14" si="4">G4*L4</f>
        <v>199.8</v>
      </c>
      <c r="N4" s="84"/>
      <c r="O4" s="84"/>
      <c r="P4" s="84"/>
      <c r="Q4" s="84"/>
      <c r="R4" s="4"/>
      <c r="S4" s="4"/>
      <c r="T4" s="4"/>
    </row>
    <row r="5" spans="1:20" x14ac:dyDescent="0.25">
      <c r="A5" s="4"/>
      <c r="B5" s="4"/>
      <c r="C5" s="84">
        <v>2.4</v>
      </c>
      <c r="D5" s="84">
        <v>1.8</v>
      </c>
      <c r="E5" s="84">
        <v>2.4</v>
      </c>
      <c r="F5" s="84">
        <v>1.8</v>
      </c>
      <c r="G5" s="84">
        <v>2</v>
      </c>
      <c r="H5" s="84">
        <f t="shared" si="0"/>
        <v>8.64</v>
      </c>
      <c r="I5" s="84">
        <f t="shared" si="1"/>
        <v>4.8</v>
      </c>
      <c r="J5" s="84">
        <f t="shared" si="2"/>
        <v>4.8</v>
      </c>
      <c r="K5" s="84"/>
      <c r="L5" s="84">
        <f t="shared" si="3"/>
        <v>6</v>
      </c>
      <c r="M5" s="84">
        <f t="shared" si="4"/>
        <v>12</v>
      </c>
      <c r="N5" s="84"/>
      <c r="O5" s="84"/>
      <c r="P5" s="84"/>
      <c r="Q5" s="84"/>
      <c r="R5" s="4"/>
      <c r="S5" s="4"/>
      <c r="T5" s="4"/>
    </row>
    <row r="6" spans="1:20" x14ac:dyDescent="0.25">
      <c r="A6" s="4"/>
      <c r="B6" s="4"/>
      <c r="C6" s="84">
        <v>2.1</v>
      </c>
      <c r="D6" s="84">
        <v>1.8</v>
      </c>
      <c r="E6" s="84">
        <v>2.1</v>
      </c>
      <c r="F6" s="84">
        <v>1.8</v>
      </c>
      <c r="G6" s="84">
        <v>3</v>
      </c>
      <c r="H6" s="84">
        <f t="shared" si="0"/>
        <v>11.34</v>
      </c>
      <c r="I6" s="84">
        <f t="shared" si="1"/>
        <v>6.3000000000000007</v>
      </c>
      <c r="J6" s="84">
        <f t="shared" si="2"/>
        <v>6.3000000000000007</v>
      </c>
      <c r="K6" s="84"/>
      <c r="L6" s="84">
        <f t="shared" si="3"/>
        <v>5.7</v>
      </c>
      <c r="M6" s="84">
        <f t="shared" si="4"/>
        <v>17.100000000000001</v>
      </c>
      <c r="N6" s="84"/>
      <c r="O6" s="84"/>
      <c r="P6" s="84"/>
      <c r="Q6" s="84"/>
      <c r="R6" s="4"/>
      <c r="S6" s="4"/>
      <c r="T6" s="4"/>
    </row>
    <row r="7" spans="1:20" x14ac:dyDescent="0.25">
      <c r="A7" s="4"/>
      <c r="B7" s="4"/>
      <c r="C7" s="84">
        <v>0.9</v>
      </c>
      <c r="D7" s="84">
        <v>2.65</v>
      </c>
      <c r="E7" s="84">
        <v>0.9</v>
      </c>
      <c r="F7" s="84">
        <v>2.65</v>
      </c>
      <c r="G7" s="84">
        <v>3</v>
      </c>
      <c r="H7" s="84">
        <f t="shared" si="0"/>
        <v>7.1549999999999994</v>
      </c>
      <c r="I7" s="84">
        <f t="shared" si="1"/>
        <v>2.7</v>
      </c>
      <c r="J7" s="84">
        <f t="shared" si="2"/>
        <v>2.7</v>
      </c>
      <c r="K7" s="84"/>
      <c r="L7" s="84">
        <f t="shared" si="3"/>
        <v>6.1999999999999993</v>
      </c>
      <c r="M7" s="84">
        <f t="shared" si="4"/>
        <v>18.599999999999998</v>
      </c>
      <c r="N7" s="84"/>
      <c r="O7" s="84"/>
      <c r="P7" s="84"/>
      <c r="Q7" s="84"/>
      <c r="R7" s="4"/>
      <c r="S7" s="4"/>
      <c r="T7" s="4"/>
    </row>
    <row r="8" spans="1:20" x14ac:dyDescent="0.25">
      <c r="A8" s="4"/>
      <c r="B8" s="4"/>
      <c r="C8" s="84">
        <v>0.9</v>
      </c>
      <c r="D8" s="84">
        <v>1.8</v>
      </c>
      <c r="E8" s="84">
        <v>0.9</v>
      </c>
      <c r="F8" s="84">
        <v>1.8</v>
      </c>
      <c r="G8" s="84">
        <v>3</v>
      </c>
      <c r="H8" s="84">
        <f t="shared" si="0"/>
        <v>4.8600000000000003</v>
      </c>
      <c r="I8" s="84">
        <f t="shared" si="1"/>
        <v>2.7</v>
      </c>
      <c r="J8" s="84">
        <f t="shared" si="2"/>
        <v>2.7</v>
      </c>
      <c r="K8" s="84"/>
      <c r="L8" s="84">
        <f t="shared" si="3"/>
        <v>4.5</v>
      </c>
      <c r="M8" s="84">
        <f t="shared" si="4"/>
        <v>13.5</v>
      </c>
      <c r="N8" s="84"/>
      <c r="O8" s="84"/>
      <c r="P8" s="84"/>
      <c r="Q8" s="84"/>
      <c r="R8" s="4"/>
      <c r="S8" s="4"/>
      <c r="T8" s="4"/>
    </row>
    <row r="9" spans="1:20" x14ac:dyDescent="0.25">
      <c r="A9" s="4"/>
      <c r="B9" s="4"/>
      <c r="C9" s="84">
        <v>0.75</v>
      </c>
      <c r="D9" s="84">
        <v>2.65</v>
      </c>
      <c r="E9" s="84">
        <v>0.75</v>
      </c>
      <c r="F9" s="84">
        <v>2.65</v>
      </c>
      <c r="G9" s="84">
        <v>2</v>
      </c>
      <c r="H9" s="84">
        <f t="shared" si="0"/>
        <v>3.9749999999999996</v>
      </c>
      <c r="I9" s="84">
        <f t="shared" si="1"/>
        <v>1.5</v>
      </c>
      <c r="J9" s="84">
        <f t="shared" si="2"/>
        <v>1.5</v>
      </c>
      <c r="K9" s="84"/>
      <c r="L9" s="84">
        <f t="shared" si="3"/>
        <v>6.05</v>
      </c>
      <c r="M9" s="84">
        <f t="shared" si="4"/>
        <v>12.1</v>
      </c>
      <c r="N9" s="84"/>
      <c r="O9" s="84"/>
      <c r="P9" s="84"/>
      <c r="Q9" s="84"/>
      <c r="R9" s="4"/>
      <c r="S9" s="4"/>
      <c r="T9" s="4"/>
    </row>
    <row r="10" spans="1:20" x14ac:dyDescent="0.25">
      <c r="A10" s="4"/>
      <c r="B10" s="4"/>
      <c r="C10" s="84">
        <v>0.9</v>
      </c>
      <c r="D10" s="84">
        <v>1.8</v>
      </c>
      <c r="E10" s="84">
        <v>0.9</v>
      </c>
      <c r="F10" s="84">
        <v>1.8</v>
      </c>
      <c r="G10" s="84">
        <v>2</v>
      </c>
      <c r="H10" s="84">
        <f t="shared" si="0"/>
        <v>3.24</v>
      </c>
      <c r="I10" s="84">
        <f t="shared" si="1"/>
        <v>1.8</v>
      </c>
      <c r="J10" s="84">
        <f t="shared" si="2"/>
        <v>1.8</v>
      </c>
      <c r="K10" s="84"/>
      <c r="L10" s="84">
        <f t="shared" si="3"/>
        <v>4.5</v>
      </c>
      <c r="M10" s="84">
        <f t="shared" si="4"/>
        <v>9</v>
      </c>
      <c r="N10" s="84"/>
      <c r="O10" s="84"/>
      <c r="P10" s="84"/>
      <c r="Q10" s="84"/>
      <c r="R10" s="4"/>
      <c r="S10" s="4"/>
      <c r="T10" s="4"/>
    </row>
    <row r="11" spans="1:20" x14ac:dyDescent="0.25">
      <c r="A11" s="4"/>
      <c r="B11" s="4"/>
      <c r="C11" s="84">
        <v>0.75</v>
      </c>
      <c r="D11" s="84">
        <v>2.65</v>
      </c>
      <c r="E11" s="84">
        <v>0.75</v>
      </c>
      <c r="F11" s="84">
        <v>2.65</v>
      </c>
      <c r="G11" s="84">
        <v>1</v>
      </c>
      <c r="H11" s="84">
        <f t="shared" si="0"/>
        <v>1.9874999999999998</v>
      </c>
      <c r="I11" s="84">
        <f t="shared" si="1"/>
        <v>0.75</v>
      </c>
      <c r="J11" s="84">
        <f t="shared" si="2"/>
        <v>0.75</v>
      </c>
      <c r="K11" s="84"/>
      <c r="L11" s="84">
        <f t="shared" si="3"/>
        <v>6.05</v>
      </c>
      <c r="M11" s="84">
        <f t="shared" si="4"/>
        <v>6.05</v>
      </c>
      <c r="N11" s="84"/>
      <c r="O11" s="84"/>
      <c r="P11" s="84"/>
      <c r="Q11" s="84"/>
      <c r="R11" s="4"/>
      <c r="S11" s="4"/>
      <c r="T11" s="4"/>
    </row>
    <row r="12" spans="1:20" x14ac:dyDescent="0.25">
      <c r="A12" s="4"/>
      <c r="B12" s="4"/>
      <c r="C12" s="84">
        <v>1.05</v>
      </c>
      <c r="D12" s="84">
        <v>1.8</v>
      </c>
      <c r="E12" s="84">
        <v>1.05</v>
      </c>
      <c r="F12" s="84">
        <v>1.8</v>
      </c>
      <c r="G12" s="84">
        <v>1</v>
      </c>
      <c r="H12" s="84">
        <f t="shared" si="0"/>
        <v>1.8900000000000001</v>
      </c>
      <c r="I12" s="84">
        <f t="shared" si="1"/>
        <v>1.05</v>
      </c>
      <c r="J12" s="84">
        <f t="shared" si="2"/>
        <v>1.05</v>
      </c>
      <c r="K12" s="84"/>
      <c r="L12" s="84">
        <f t="shared" si="3"/>
        <v>4.6500000000000004</v>
      </c>
      <c r="M12" s="84">
        <f t="shared" si="4"/>
        <v>4.6500000000000004</v>
      </c>
      <c r="N12" s="84"/>
      <c r="O12" s="84"/>
      <c r="P12" s="84"/>
      <c r="Q12" s="84"/>
      <c r="R12" s="4"/>
      <c r="S12" s="4"/>
      <c r="T12" s="4"/>
    </row>
    <row r="13" spans="1:20" x14ac:dyDescent="0.25">
      <c r="A13" s="4"/>
      <c r="B13" s="4"/>
      <c r="C13" s="84">
        <v>0.75</v>
      </c>
      <c r="D13" s="84">
        <v>2.65</v>
      </c>
      <c r="E13" s="84">
        <v>0.75</v>
      </c>
      <c r="F13" s="84">
        <v>2.65</v>
      </c>
      <c r="G13" s="84">
        <v>1</v>
      </c>
      <c r="H13" s="84">
        <f t="shared" si="0"/>
        <v>1.9874999999999998</v>
      </c>
      <c r="I13" s="84">
        <f t="shared" si="1"/>
        <v>0.75</v>
      </c>
      <c r="J13" s="84">
        <f t="shared" si="2"/>
        <v>0.75</v>
      </c>
      <c r="K13" s="84"/>
      <c r="L13" s="84">
        <f t="shared" si="3"/>
        <v>6.05</v>
      </c>
      <c r="M13" s="84">
        <f t="shared" si="4"/>
        <v>6.05</v>
      </c>
      <c r="N13" s="84"/>
      <c r="O13" s="84"/>
      <c r="P13" s="84"/>
      <c r="Q13" s="84"/>
      <c r="R13" s="4"/>
      <c r="S13" s="4"/>
      <c r="T13" s="4"/>
    </row>
    <row r="14" spans="1:20" x14ac:dyDescent="0.25">
      <c r="A14" s="4"/>
      <c r="B14" s="4"/>
      <c r="C14" s="84">
        <v>1.05</v>
      </c>
      <c r="D14" s="84">
        <v>1.8</v>
      </c>
      <c r="E14" s="84">
        <v>1.05</v>
      </c>
      <c r="F14" s="84">
        <v>1.8</v>
      </c>
      <c r="G14" s="84">
        <v>1</v>
      </c>
      <c r="H14" s="84">
        <f t="shared" si="0"/>
        <v>1.8900000000000001</v>
      </c>
      <c r="I14" s="84">
        <f t="shared" si="1"/>
        <v>1.05</v>
      </c>
      <c r="J14" s="84">
        <f t="shared" si="2"/>
        <v>1.05</v>
      </c>
      <c r="K14" s="84"/>
      <c r="L14" s="84">
        <f t="shared" si="3"/>
        <v>4.6500000000000004</v>
      </c>
      <c r="M14" s="84">
        <f t="shared" si="4"/>
        <v>4.6500000000000004</v>
      </c>
      <c r="N14" s="84"/>
      <c r="O14" s="84"/>
      <c r="P14" s="84"/>
      <c r="Q14" s="84"/>
      <c r="R14" s="4"/>
      <c r="S14" s="4"/>
      <c r="T14" s="4"/>
    </row>
    <row r="15" spans="1:20" x14ac:dyDescent="0.25">
      <c r="A15" s="4"/>
      <c r="B15" s="4"/>
      <c r="C15" s="84"/>
      <c r="D15" s="84"/>
      <c r="E15" s="84"/>
      <c r="F15" s="84"/>
      <c r="G15" s="84"/>
      <c r="H15" s="124">
        <f>SUM(H3:H14)</f>
        <v>172.60500000000005</v>
      </c>
      <c r="I15" s="124">
        <f>SUM(I3:I14)</f>
        <v>93.6</v>
      </c>
      <c r="J15" s="124">
        <f>SUM(J3:J14)</f>
        <v>93.6</v>
      </c>
      <c r="K15" s="124"/>
      <c r="L15" s="124">
        <f>SUM(L3:L14)</f>
        <v>64.749999999999986</v>
      </c>
      <c r="M15" s="124">
        <f>SUM(M3:M14)</f>
        <v>313.5</v>
      </c>
      <c r="N15" s="84"/>
      <c r="O15" s="84"/>
      <c r="P15" s="84"/>
      <c r="Q15" s="84"/>
      <c r="R15" s="4"/>
      <c r="S15" s="4"/>
      <c r="T15" s="4"/>
    </row>
    <row r="16" spans="1:20" x14ac:dyDescent="0.25">
      <c r="A16" s="4"/>
      <c r="B16" s="4"/>
      <c r="C16" s="84">
        <v>0.7</v>
      </c>
      <c r="D16" s="84">
        <v>2</v>
      </c>
      <c r="E16" s="84">
        <v>0.7</v>
      </c>
      <c r="F16" s="84">
        <v>2</v>
      </c>
      <c r="G16" s="84">
        <v>4</v>
      </c>
      <c r="H16" s="84">
        <f t="shared" si="0"/>
        <v>5.6</v>
      </c>
      <c r="I16" s="84"/>
      <c r="J16" s="84"/>
      <c r="K16" s="84">
        <f>C16*G16</f>
        <v>2.8</v>
      </c>
      <c r="L16" s="84"/>
      <c r="M16" s="84"/>
      <c r="O16" s="84"/>
      <c r="P16" s="84"/>
      <c r="Q16" s="84"/>
      <c r="R16" s="4"/>
      <c r="S16" s="4"/>
      <c r="T16" s="4"/>
    </row>
    <row r="17" spans="1:20" x14ac:dyDescent="0.25">
      <c r="A17" s="4"/>
      <c r="B17" s="4"/>
      <c r="C17" s="84">
        <v>0.8</v>
      </c>
      <c r="D17" s="84">
        <v>2</v>
      </c>
      <c r="E17" s="84">
        <v>0.8</v>
      </c>
      <c r="F17" s="84">
        <v>2</v>
      </c>
      <c r="G17" s="84">
        <v>8</v>
      </c>
      <c r="H17" s="84">
        <f t="shared" si="0"/>
        <v>12.8</v>
      </c>
      <c r="I17" s="84"/>
      <c r="J17" s="84"/>
      <c r="K17" s="84">
        <f t="shared" ref="K17:K22" si="5">C17*G17</f>
        <v>6.4</v>
      </c>
      <c r="L17" s="84"/>
      <c r="M17" s="84"/>
      <c r="N17" s="84"/>
      <c r="O17" s="84"/>
      <c r="P17" s="84"/>
      <c r="Q17" s="84"/>
      <c r="R17" s="4"/>
      <c r="S17" s="4"/>
      <c r="T17" s="4"/>
    </row>
    <row r="18" spans="1:20" x14ac:dyDescent="0.25">
      <c r="A18" s="4"/>
      <c r="B18" s="4"/>
      <c r="C18" s="84">
        <v>0.9</v>
      </c>
      <c r="D18" s="84">
        <v>2.1</v>
      </c>
      <c r="E18" s="84">
        <v>0.9</v>
      </c>
      <c r="F18" s="84">
        <v>2.1</v>
      </c>
      <c r="G18" s="84">
        <v>19</v>
      </c>
      <c r="H18" s="84">
        <f t="shared" si="0"/>
        <v>35.910000000000004</v>
      </c>
      <c r="I18" s="84"/>
      <c r="J18" s="84"/>
      <c r="K18" s="84">
        <f t="shared" si="5"/>
        <v>17.100000000000001</v>
      </c>
      <c r="L18" s="84"/>
      <c r="M18" s="84"/>
      <c r="N18" s="84"/>
      <c r="O18" s="84"/>
      <c r="P18" s="84"/>
      <c r="Q18" s="84"/>
      <c r="R18" s="4"/>
      <c r="S18" s="4"/>
      <c r="T18" s="4"/>
    </row>
    <row r="19" spans="1:20" x14ac:dyDescent="0.25">
      <c r="A19" s="4"/>
      <c r="B19" s="4"/>
      <c r="C19" s="84">
        <v>1</v>
      </c>
      <c r="D19" s="84">
        <v>2.1</v>
      </c>
      <c r="E19" s="84">
        <v>1</v>
      </c>
      <c r="F19" s="84">
        <v>2.1</v>
      </c>
      <c r="G19" s="84">
        <v>14</v>
      </c>
      <c r="H19" s="84">
        <f t="shared" si="0"/>
        <v>29.400000000000002</v>
      </c>
      <c r="I19" s="84"/>
      <c r="J19" s="84"/>
      <c r="K19" s="84">
        <f t="shared" si="5"/>
        <v>14</v>
      </c>
      <c r="L19" s="84"/>
      <c r="M19" s="84"/>
      <c r="N19" s="84"/>
      <c r="O19" s="84"/>
      <c r="P19" s="84"/>
      <c r="Q19" s="84"/>
      <c r="R19" s="4"/>
      <c r="S19" s="4"/>
      <c r="T19" s="4"/>
    </row>
    <row r="20" spans="1:20" x14ac:dyDescent="0.25">
      <c r="A20" s="4"/>
      <c r="B20" s="4"/>
      <c r="C20" s="84">
        <v>1</v>
      </c>
      <c r="D20" s="84">
        <v>2.1</v>
      </c>
      <c r="E20" s="84">
        <v>1</v>
      </c>
      <c r="F20" s="84">
        <v>2.1</v>
      </c>
      <c r="G20" s="84">
        <v>2</v>
      </c>
      <c r="H20" s="84">
        <f t="shared" si="0"/>
        <v>4.2</v>
      </c>
      <c r="I20" s="84"/>
      <c r="J20" s="84"/>
      <c r="K20" s="84">
        <f t="shared" si="5"/>
        <v>2</v>
      </c>
      <c r="L20" s="84"/>
      <c r="M20" s="84"/>
      <c r="N20" s="84"/>
      <c r="O20" s="84"/>
      <c r="P20" s="84"/>
      <c r="Q20" s="84"/>
      <c r="R20" s="4"/>
      <c r="S20" s="4"/>
      <c r="T20" s="4"/>
    </row>
    <row r="21" spans="1:20" x14ac:dyDescent="0.25">
      <c r="A21" s="4"/>
      <c r="B21" s="4"/>
      <c r="C21" s="84">
        <v>1.8</v>
      </c>
      <c r="D21" s="84">
        <v>2.1</v>
      </c>
      <c r="E21" s="84">
        <v>1.8</v>
      </c>
      <c r="F21" s="84">
        <v>2.1</v>
      </c>
      <c r="G21" s="84">
        <v>1</v>
      </c>
      <c r="H21" s="84">
        <f t="shared" si="0"/>
        <v>3.7800000000000002</v>
      </c>
      <c r="I21" s="84"/>
      <c r="J21" s="84"/>
      <c r="K21" s="84">
        <f t="shared" si="5"/>
        <v>1.8</v>
      </c>
      <c r="L21" s="84"/>
      <c r="M21" s="84"/>
      <c r="N21" s="84"/>
      <c r="O21" s="84"/>
      <c r="P21" s="84"/>
      <c r="Q21" s="84"/>
      <c r="R21" s="4"/>
      <c r="S21" s="4"/>
      <c r="T21" s="4"/>
    </row>
    <row r="22" spans="1:20" x14ac:dyDescent="0.25">
      <c r="A22" s="4"/>
      <c r="B22" s="4"/>
      <c r="C22" s="84">
        <v>1.8</v>
      </c>
      <c r="D22" s="84">
        <v>2.2000000000000002</v>
      </c>
      <c r="E22" s="84">
        <v>1.8</v>
      </c>
      <c r="F22" s="84">
        <v>2.2000000000000002</v>
      </c>
      <c r="G22" s="84">
        <v>2</v>
      </c>
      <c r="H22" s="84">
        <f t="shared" si="0"/>
        <v>7.9200000000000008</v>
      </c>
      <c r="I22" s="84"/>
      <c r="J22" s="84"/>
      <c r="K22" s="84">
        <f t="shared" si="5"/>
        <v>3.6</v>
      </c>
      <c r="L22" s="84"/>
      <c r="M22" s="84"/>
      <c r="N22" s="84">
        <f>C16*G16</f>
        <v>2.8</v>
      </c>
      <c r="O22" s="84"/>
      <c r="P22" s="84"/>
      <c r="Q22" s="84"/>
      <c r="R22" s="4"/>
      <c r="S22" s="4"/>
      <c r="T22" s="4"/>
    </row>
    <row r="23" spans="1:20" x14ac:dyDescent="0.25">
      <c r="A23" s="4"/>
      <c r="B23" s="4"/>
      <c r="C23" s="4"/>
      <c r="D23" s="4"/>
      <c r="E23" s="4"/>
      <c r="F23" s="4"/>
      <c r="G23" s="4"/>
      <c r="H23" s="124">
        <f>SUM(H16:H22)</f>
        <v>99.610000000000014</v>
      </c>
      <c r="I23" s="98"/>
      <c r="J23" s="98"/>
      <c r="K23" s="124">
        <f>SUM(K16:K22)</f>
        <v>47.699999999999996</v>
      </c>
      <c r="L23" s="4"/>
      <c r="M23" s="4"/>
      <c r="N23" s="4"/>
      <c r="O23" s="4"/>
      <c r="P23" s="4"/>
      <c r="Q23" s="4"/>
      <c r="R23" s="4"/>
      <c r="S23" s="4"/>
      <c r="T23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Y144"/>
  <sheetViews>
    <sheetView topLeftCell="A82" workbookViewId="0">
      <selection activeCell="J93" sqref="J93"/>
    </sheetView>
  </sheetViews>
  <sheetFormatPr defaultRowHeight="15" x14ac:dyDescent="0.25"/>
  <cols>
    <col min="1" max="1" width="6.28515625" customWidth="1"/>
    <col min="2" max="2" width="17.85546875" customWidth="1"/>
    <col min="4" max="4" width="7.5703125" customWidth="1"/>
    <col min="5" max="5" width="6.85546875" customWidth="1"/>
    <col min="6" max="6" width="8" customWidth="1"/>
    <col min="15" max="15" width="12.28515625" customWidth="1"/>
    <col min="19" max="19" width="3.7109375" customWidth="1"/>
    <col min="20" max="20" width="5.140625" customWidth="1"/>
    <col min="21" max="21" width="4.85546875" customWidth="1"/>
    <col min="23" max="23" width="9.7109375" customWidth="1"/>
  </cols>
  <sheetData>
    <row r="5" spans="1:25" ht="19.5" thickBot="1" x14ac:dyDescent="0.35">
      <c r="B5" s="99" t="s">
        <v>89</v>
      </c>
      <c r="S5" t="s">
        <v>24</v>
      </c>
    </row>
    <row r="6" spans="1:25" ht="15.75" thickBot="1" x14ac:dyDescent="0.3">
      <c r="A6" s="17"/>
      <c r="B6" s="17"/>
      <c r="C6" s="2"/>
      <c r="D6" s="35"/>
      <c r="E6" s="41" t="s">
        <v>0</v>
      </c>
      <c r="F6" s="40"/>
      <c r="G6" s="37"/>
      <c r="H6" s="35"/>
      <c r="I6" s="40"/>
      <c r="J6" s="40"/>
      <c r="K6" s="40"/>
      <c r="L6" s="40"/>
      <c r="M6" s="40"/>
      <c r="N6" s="36" t="s">
        <v>4</v>
      </c>
      <c r="O6" s="36"/>
      <c r="P6" s="40"/>
      <c r="Q6" s="44" t="s">
        <v>23</v>
      </c>
      <c r="R6" s="37"/>
      <c r="W6" s="55"/>
    </row>
    <row r="7" spans="1:25" x14ac:dyDescent="0.25">
      <c r="A7" s="33" t="s">
        <v>25</v>
      </c>
      <c r="B7" s="33" t="s">
        <v>24</v>
      </c>
      <c r="C7" s="32" t="s">
        <v>0</v>
      </c>
      <c r="D7" s="38" t="s">
        <v>19</v>
      </c>
      <c r="E7" s="39" t="s">
        <v>20</v>
      </c>
      <c r="F7" s="39" t="s">
        <v>21</v>
      </c>
      <c r="G7" s="39" t="s">
        <v>22</v>
      </c>
      <c r="H7" s="34" t="s">
        <v>3</v>
      </c>
      <c r="I7" s="34"/>
      <c r="J7" s="34"/>
      <c r="K7" s="34" t="s">
        <v>86</v>
      </c>
      <c r="L7" s="34" t="s">
        <v>3</v>
      </c>
      <c r="M7" s="34" t="s">
        <v>85</v>
      </c>
      <c r="N7" s="34" t="s">
        <v>5</v>
      </c>
      <c r="O7" s="34" t="s">
        <v>27</v>
      </c>
      <c r="P7" s="34" t="s">
        <v>26</v>
      </c>
      <c r="Q7" s="42" t="s">
        <v>3</v>
      </c>
      <c r="R7" s="34" t="s">
        <v>26</v>
      </c>
      <c r="S7" s="15"/>
      <c r="T7" s="15"/>
      <c r="U7" s="30"/>
      <c r="V7" s="15"/>
      <c r="W7" s="15"/>
      <c r="X7" s="15"/>
      <c r="Y7" s="30"/>
    </row>
    <row r="8" spans="1:25" x14ac:dyDescent="0.25">
      <c r="A8" s="12">
        <v>1</v>
      </c>
      <c r="B8" s="18" t="s">
        <v>6</v>
      </c>
      <c r="C8" s="8">
        <v>20.91</v>
      </c>
      <c r="D8" s="7">
        <v>20.91</v>
      </c>
      <c r="E8" s="25"/>
      <c r="F8" s="28"/>
      <c r="G8" s="28"/>
      <c r="H8" s="91">
        <v>22</v>
      </c>
      <c r="I8" s="91">
        <v>2.95</v>
      </c>
      <c r="J8" s="91">
        <f>H8*I8</f>
        <v>64.900000000000006</v>
      </c>
      <c r="K8" s="91">
        <v>15.36</v>
      </c>
      <c r="L8" s="91">
        <f>J8-K8</f>
        <v>49.540000000000006</v>
      </c>
      <c r="M8" s="91">
        <v>15.69</v>
      </c>
      <c r="N8" s="83"/>
      <c r="O8" s="83"/>
      <c r="P8" s="83"/>
      <c r="Q8" s="56">
        <v>20.91</v>
      </c>
      <c r="R8" s="84"/>
      <c r="S8" s="89">
        <v>1</v>
      </c>
      <c r="T8" s="92"/>
      <c r="U8" s="4">
        <v>1.66</v>
      </c>
      <c r="V8" s="4">
        <v>2.1</v>
      </c>
      <c r="W8" s="54">
        <f>U8*V8</f>
        <v>3.4859999999999998</v>
      </c>
      <c r="X8" s="4"/>
    </row>
    <row r="9" spans="1:25" x14ac:dyDescent="0.25">
      <c r="A9" s="12">
        <v>2</v>
      </c>
      <c r="B9" s="18" t="s">
        <v>7</v>
      </c>
      <c r="C9" s="8">
        <v>36.880000000000003</v>
      </c>
      <c r="D9" s="7">
        <v>36.880000000000003</v>
      </c>
      <c r="E9" s="25"/>
      <c r="F9" s="28"/>
      <c r="G9" s="28"/>
      <c r="H9" s="91">
        <v>24.4</v>
      </c>
      <c r="I9" s="91">
        <v>2.95</v>
      </c>
      <c r="J9" s="91">
        <f>H9*I9</f>
        <v>71.98</v>
      </c>
      <c r="K9" s="91">
        <v>13.23</v>
      </c>
      <c r="L9" s="91">
        <f>J9-K9</f>
        <v>58.75</v>
      </c>
      <c r="M9" s="91">
        <v>18.100000000000001</v>
      </c>
      <c r="N9" s="83"/>
      <c r="O9" s="83"/>
      <c r="P9" s="83"/>
      <c r="Q9" s="56">
        <v>36.880000000000003</v>
      </c>
      <c r="R9" s="84"/>
      <c r="S9" s="89"/>
      <c r="T9" s="92"/>
      <c r="U9" s="4">
        <v>0.8</v>
      </c>
      <c r="V9" s="4">
        <v>2.1</v>
      </c>
      <c r="W9" s="54">
        <f>U9*V9</f>
        <v>1.6800000000000002</v>
      </c>
      <c r="X9" s="54"/>
    </row>
    <row r="10" spans="1:25" x14ac:dyDescent="0.25">
      <c r="A10" s="12">
        <v>3</v>
      </c>
      <c r="B10" s="18" t="s">
        <v>8</v>
      </c>
      <c r="C10" s="22">
        <v>2.29</v>
      </c>
      <c r="D10" s="24"/>
      <c r="E10" s="25"/>
      <c r="F10" s="28"/>
      <c r="G10" s="28"/>
      <c r="H10" s="83"/>
      <c r="I10" s="83"/>
      <c r="J10" s="96"/>
      <c r="K10" s="83"/>
      <c r="L10" s="96"/>
      <c r="M10" s="83"/>
      <c r="N10" s="83"/>
      <c r="O10" s="83"/>
      <c r="P10" s="85"/>
      <c r="Q10" s="57">
        <v>2.29</v>
      </c>
      <c r="R10" s="84"/>
      <c r="S10" s="89"/>
      <c r="T10" s="92"/>
      <c r="U10" s="4">
        <v>3.85</v>
      </c>
      <c r="V10" s="4">
        <v>2.65</v>
      </c>
      <c r="W10" s="54">
        <f>U10*V10</f>
        <v>10.202500000000001</v>
      </c>
      <c r="X10" s="54"/>
    </row>
    <row r="11" spans="1:25" x14ac:dyDescent="0.25">
      <c r="A11" s="12">
        <v>4</v>
      </c>
      <c r="B11" s="18" t="s">
        <v>1</v>
      </c>
      <c r="C11" s="22">
        <v>62.68</v>
      </c>
      <c r="D11" s="7"/>
      <c r="E11" s="25">
        <v>62.68</v>
      </c>
      <c r="F11" s="28"/>
      <c r="G11" s="28"/>
      <c r="H11" s="82">
        <v>60.62</v>
      </c>
      <c r="I11" s="82">
        <v>2.95</v>
      </c>
      <c r="J11" s="91">
        <f>H11*I11</f>
        <v>178.82900000000001</v>
      </c>
      <c r="K11" s="82">
        <v>38.159999999999997</v>
      </c>
      <c r="L11" s="91">
        <f>J11-K11</f>
        <v>140.66900000000001</v>
      </c>
      <c r="M11" s="82">
        <v>48.62</v>
      </c>
      <c r="N11" s="83"/>
      <c r="O11" s="83"/>
      <c r="P11" s="83"/>
      <c r="Q11" s="57">
        <v>62.68</v>
      </c>
      <c r="R11" s="84"/>
      <c r="S11" s="89"/>
      <c r="T11" s="92"/>
      <c r="U11" s="4">
        <f>SUM(U8:U10)</f>
        <v>6.3100000000000005</v>
      </c>
      <c r="V11" s="4"/>
      <c r="W11" s="54">
        <f>SUM(W8:W10)</f>
        <v>15.368500000000001</v>
      </c>
      <c r="X11" s="54" t="s">
        <v>84</v>
      </c>
    </row>
    <row r="12" spans="1:25" x14ac:dyDescent="0.25">
      <c r="A12" s="12">
        <v>5</v>
      </c>
      <c r="B12" s="18" t="s">
        <v>9</v>
      </c>
      <c r="C12" s="22">
        <v>7.87</v>
      </c>
      <c r="D12" s="7"/>
      <c r="E12" s="25"/>
      <c r="F12" s="28">
        <v>7.87</v>
      </c>
      <c r="G12" s="28"/>
      <c r="H12" s="83"/>
      <c r="I12" s="83"/>
      <c r="J12" s="83"/>
      <c r="K12" s="83"/>
      <c r="L12" s="83"/>
      <c r="M12" s="83"/>
      <c r="N12" s="86"/>
      <c r="O12" s="87"/>
      <c r="P12" s="83"/>
      <c r="Q12" s="57">
        <v>7.87</v>
      </c>
      <c r="R12" s="84"/>
      <c r="S12" s="89"/>
      <c r="T12" s="92"/>
      <c r="U12" s="4"/>
      <c r="V12" s="4"/>
      <c r="W12" s="93">
        <f>H8-U11</f>
        <v>15.69</v>
      </c>
      <c r="X12" s="54" t="s">
        <v>87</v>
      </c>
    </row>
    <row r="13" spans="1:25" x14ac:dyDescent="0.25">
      <c r="A13" s="11">
        <v>6</v>
      </c>
      <c r="B13" s="19" t="s">
        <v>10</v>
      </c>
      <c r="C13" s="22">
        <v>0.9</v>
      </c>
      <c r="D13" s="7"/>
      <c r="E13" s="25"/>
      <c r="F13" s="23"/>
      <c r="G13" s="28"/>
      <c r="H13" s="83"/>
      <c r="I13" s="83"/>
      <c r="J13" s="83"/>
      <c r="K13" s="83"/>
      <c r="L13" s="83"/>
      <c r="M13" s="83"/>
      <c r="N13" s="86"/>
      <c r="O13" s="83"/>
      <c r="P13" s="85"/>
      <c r="Q13" s="57">
        <v>0.9</v>
      </c>
      <c r="R13" s="84"/>
      <c r="S13" s="90">
        <v>2</v>
      </c>
      <c r="T13" s="94"/>
      <c r="U13" s="4">
        <v>1.8</v>
      </c>
      <c r="V13" s="4">
        <v>2.1</v>
      </c>
      <c r="W13" s="54">
        <f>U13*V13</f>
        <v>3.7800000000000002</v>
      </c>
      <c r="X13" s="54"/>
    </row>
    <row r="14" spans="1:25" x14ac:dyDescent="0.25">
      <c r="A14" s="11">
        <v>7</v>
      </c>
      <c r="B14" s="19" t="s">
        <v>10</v>
      </c>
      <c r="C14" s="22">
        <v>0.9</v>
      </c>
      <c r="D14" s="7"/>
      <c r="E14" s="25"/>
      <c r="F14" s="23"/>
      <c r="G14" s="28"/>
      <c r="H14" s="83"/>
      <c r="I14" s="83"/>
      <c r="J14" s="83"/>
      <c r="K14" s="83"/>
      <c r="L14" s="83"/>
      <c r="M14" s="83"/>
      <c r="N14" s="86"/>
      <c r="O14" s="83"/>
      <c r="P14" s="85"/>
      <c r="Q14" s="57">
        <v>0.9</v>
      </c>
      <c r="R14" s="84"/>
      <c r="S14" s="90"/>
      <c r="T14" s="94"/>
      <c r="U14" s="4">
        <v>1.8</v>
      </c>
      <c r="V14" s="4">
        <v>2.1</v>
      </c>
      <c r="W14" s="54">
        <f>U14*V14</f>
        <v>3.7800000000000002</v>
      </c>
      <c r="X14" s="54"/>
    </row>
    <row r="15" spans="1:25" x14ac:dyDescent="0.25">
      <c r="A15" s="11">
        <v>8</v>
      </c>
      <c r="B15" s="19" t="s">
        <v>9</v>
      </c>
      <c r="C15" s="22">
        <v>7.38</v>
      </c>
      <c r="D15" s="7"/>
      <c r="E15" s="25"/>
      <c r="F15" s="22">
        <v>7.38</v>
      </c>
      <c r="G15" s="28"/>
      <c r="H15" s="83"/>
      <c r="I15" s="83"/>
      <c r="J15" s="83"/>
      <c r="K15" s="83"/>
      <c r="L15" s="83"/>
      <c r="M15" s="83"/>
      <c r="N15" s="86"/>
      <c r="O15" s="87"/>
      <c r="P15" s="83"/>
      <c r="Q15" s="57">
        <v>7.38</v>
      </c>
      <c r="R15" s="84"/>
      <c r="S15" s="89"/>
      <c r="T15" s="92"/>
      <c r="U15" s="4">
        <v>1.8</v>
      </c>
      <c r="V15" s="4">
        <v>2.1</v>
      </c>
      <c r="W15" s="54">
        <f>U15*V15</f>
        <v>3.7800000000000002</v>
      </c>
      <c r="X15" s="54"/>
    </row>
    <row r="16" spans="1:25" x14ac:dyDescent="0.25">
      <c r="A16" s="11">
        <v>9</v>
      </c>
      <c r="B16" s="19" t="s">
        <v>11</v>
      </c>
      <c r="C16" s="22">
        <v>53.75</v>
      </c>
      <c r="D16" s="7"/>
      <c r="E16" s="25"/>
      <c r="F16" s="28"/>
      <c r="G16" s="22">
        <v>53.75</v>
      </c>
      <c r="H16" s="82">
        <v>32</v>
      </c>
      <c r="I16" s="82">
        <v>2.95</v>
      </c>
      <c r="J16" s="82">
        <f>H16*I16</f>
        <v>94.4</v>
      </c>
      <c r="K16" s="82">
        <v>13.54</v>
      </c>
      <c r="L16" s="82">
        <f>J16-K16</f>
        <v>80.860000000000014</v>
      </c>
      <c r="M16" s="82">
        <f>H16-U31</f>
        <v>25.55</v>
      </c>
      <c r="N16" s="86"/>
      <c r="O16" s="83"/>
      <c r="P16" s="83"/>
      <c r="Q16" s="57">
        <v>53.75</v>
      </c>
      <c r="R16" s="84"/>
      <c r="S16" s="89"/>
      <c r="T16" s="92"/>
      <c r="U16" s="4">
        <v>0.9</v>
      </c>
      <c r="V16" s="4">
        <v>2.1</v>
      </c>
      <c r="W16" s="54">
        <f>U16*V16</f>
        <v>1.8900000000000001</v>
      </c>
      <c r="X16" s="54"/>
    </row>
    <row r="17" spans="1:25" x14ac:dyDescent="0.25">
      <c r="A17" s="11">
        <v>10</v>
      </c>
      <c r="B17" s="19" t="s">
        <v>12</v>
      </c>
      <c r="C17" s="22">
        <v>61.27</v>
      </c>
      <c r="D17" s="7"/>
      <c r="E17" s="25"/>
      <c r="F17" s="28"/>
      <c r="G17" s="22">
        <v>61.27</v>
      </c>
      <c r="H17" s="82">
        <v>37</v>
      </c>
      <c r="I17" s="82">
        <v>2.95</v>
      </c>
      <c r="J17" s="82">
        <f t="shared" ref="J17:J25" si="0">H17*I17</f>
        <v>109.15</v>
      </c>
      <c r="K17" s="82">
        <v>20.46</v>
      </c>
      <c r="L17" s="82">
        <f>J17-K17</f>
        <v>88.69</v>
      </c>
      <c r="M17" s="82">
        <f>H17-U35</f>
        <v>31.45</v>
      </c>
      <c r="N17" s="86"/>
      <c r="O17" s="83"/>
      <c r="P17" s="83"/>
      <c r="Q17" s="57">
        <v>61.27</v>
      </c>
      <c r="R17" s="84"/>
      <c r="S17" s="89"/>
      <c r="T17" s="92"/>
      <c r="U17" s="4">
        <f>SUM(U13:U16)</f>
        <v>6.3000000000000007</v>
      </c>
      <c r="V17" s="4"/>
      <c r="W17" s="95">
        <f>SUM(W13:W16)</f>
        <v>13.23</v>
      </c>
      <c r="X17" s="54" t="s">
        <v>84</v>
      </c>
    </row>
    <row r="18" spans="1:25" x14ac:dyDescent="0.25">
      <c r="A18" s="11">
        <v>11</v>
      </c>
      <c r="B18" s="19" t="s">
        <v>13</v>
      </c>
      <c r="C18" s="22">
        <v>29.24</v>
      </c>
      <c r="D18" s="7"/>
      <c r="E18" s="25"/>
      <c r="F18" s="28"/>
      <c r="G18" s="22">
        <v>29.24</v>
      </c>
      <c r="H18" s="82">
        <v>32</v>
      </c>
      <c r="I18" s="82">
        <v>2.95</v>
      </c>
      <c r="J18" s="82">
        <f t="shared" si="0"/>
        <v>94.4</v>
      </c>
      <c r="K18" s="82">
        <v>8.3699999999999992</v>
      </c>
      <c r="L18" s="82">
        <f>J18-K18</f>
        <v>86.03</v>
      </c>
      <c r="M18" s="82">
        <v>31.1</v>
      </c>
      <c r="N18" s="86"/>
      <c r="O18" s="83"/>
      <c r="P18" s="83"/>
      <c r="Q18" s="57">
        <v>29.24</v>
      </c>
      <c r="R18" s="84"/>
      <c r="S18" s="89"/>
      <c r="T18" s="92"/>
      <c r="U18" s="4"/>
      <c r="V18" s="4"/>
      <c r="W18" s="93">
        <f>H9-U17</f>
        <v>18.099999999999998</v>
      </c>
      <c r="X18" s="54" t="s">
        <v>87</v>
      </c>
    </row>
    <row r="19" spans="1:25" x14ac:dyDescent="0.25">
      <c r="A19" s="12">
        <v>12</v>
      </c>
      <c r="B19" s="18" t="s">
        <v>14</v>
      </c>
      <c r="C19" s="22">
        <v>18.41</v>
      </c>
      <c r="D19" s="22">
        <v>18.41</v>
      </c>
      <c r="E19" s="25"/>
      <c r="F19" s="28"/>
      <c r="G19" s="28"/>
      <c r="H19" s="82">
        <v>18.2</v>
      </c>
      <c r="I19" s="82">
        <v>2.95</v>
      </c>
      <c r="J19" s="82">
        <f t="shared" si="0"/>
        <v>53.69</v>
      </c>
      <c r="K19" s="82">
        <v>6.42</v>
      </c>
      <c r="L19" s="82">
        <f>J19-K19</f>
        <v>47.269999999999996</v>
      </c>
      <c r="M19" s="82">
        <f>H19-1</f>
        <v>17.2</v>
      </c>
      <c r="N19" s="86"/>
      <c r="O19" s="83"/>
      <c r="P19" s="83"/>
      <c r="Q19" s="57">
        <v>18.41</v>
      </c>
      <c r="R19" s="84"/>
      <c r="S19" s="89">
        <v>4</v>
      </c>
      <c r="T19" s="92">
        <v>1</v>
      </c>
      <c r="U19" s="4">
        <v>1</v>
      </c>
      <c r="V19" s="4">
        <v>2.1</v>
      </c>
      <c r="W19" s="54">
        <f>T19*U19*V19</f>
        <v>2.1</v>
      </c>
      <c r="X19" s="54">
        <f>T19*U19</f>
        <v>1</v>
      </c>
    </row>
    <row r="20" spans="1:25" x14ac:dyDescent="0.25">
      <c r="A20" s="12">
        <v>13</v>
      </c>
      <c r="B20" s="18" t="s">
        <v>2</v>
      </c>
      <c r="C20" s="22">
        <v>2.0499999999999998</v>
      </c>
      <c r="D20" s="22">
        <v>2.0499999999999998</v>
      </c>
      <c r="E20" s="25"/>
      <c r="F20" s="28"/>
      <c r="G20" s="28"/>
      <c r="H20" s="83"/>
      <c r="I20" s="83"/>
      <c r="J20" s="86"/>
      <c r="K20" s="83"/>
      <c r="L20" s="86"/>
      <c r="M20" s="83"/>
      <c r="N20" s="86"/>
      <c r="O20" s="87"/>
      <c r="P20" s="83"/>
      <c r="Q20" s="57">
        <v>2.0499999999999998</v>
      </c>
      <c r="R20" s="84"/>
      <c r="S20" s="89"/>
      <c r="T20" s="92">
        <v>3</v>
      </c>
      <c r="U20" s="4">
        <v>0.9</v>
      </c>
      <c r="V20" s="4">
        <v>2.1</v>
      </c>
      <c r="W20" s="54">
        <f t="shared" ref="W20:W25" si="1">T20*U20*V20</f>
        <v>5.6700000000000008</v>
      </c>
      <c r="X20" s="54">
        <f>T20*U20</f>
        <v>2.7</v>
      </c>
    </row>
    <row r="21" spans="1:25" x14ac:dyDescent="0.25">
      <c r="A21" s="12">
        <v>14</v>
      </c>
      <c r="B21" s="18" t="s">
        <v>15</v>
      </c>
      <c r="C21" s="22">
        <v>1.92</v>
      </c>
      <c r="D21" s="22">
        <v>1.92</v>
      </c>
      <c r="E21" s="25"/>
      <c r="F21" s="28"/>
      <c r="G21" s="28"/>
      <c r="H21" s="83"/>
      <c r="I21" s="83"/>
      <c r="J21" s="86"/>
      <c r="K21" s="83"/>
      <c r="L21" s="86"/>
      <c r="M21" s="83"/>
      <c r="N21" s="86"/>
      <c r="O21" s="87"/>
      <c r="P21" s="83"/>
      <c r="Q21" s="57">
        <v>1.92</v>
      </c>
      <c r="R21" s="84"/>
      <c r="S21" s="89"/>
      <c r="T21" s="92">
        <v>3</v>
      </c>
      <c r="U21" s="4">
        <v>1.8</v>
      </c>
      <c r="V21" s="4">
        <v>2.1</v>
      </c>
      <c r="W21" s="54">
        <f t="shared" si="1"/>
        <v>11.340000000000002</v>
      </c>
      <c r="X21" s="54">
        <f>T21*U21</f>
        <v>5.4</v>
      </c>
    </row>
    <row r="22" spans="1:25" x14ac:dyDescent="0.25">
      <c r="A22" s="12">
        <v>15</v>
      </c>
      <c r="B22" s="18" t="s">
        <v>16</v>
      </c>
      <c r="C22" s="8">
        <v>6.15</v>
      </c>
      <c r="D22" s="7"/>
      <c r="E22" s="8">
        <v>6.15</v>
      </c>
      <c r="F22" s="28"/>
      <c r="G22" s="28"/>
      <c r="H22" s="82">
        <v>11.5</v>
      </c>
      <c r="I22" s="82">
        <v>2.95</v>
      </c>
      <c r="J22" s="82">
        <f t="shared" si="0"/>
        <v>33.925000000000004</v>
      </c>
      <c r="K22" s="82">
        <v>8.08</v>
      </c>
      <c r="L22" s="82">
        <f>J22-K22</f>
        <v>25.845000000000006</v>
      </c>
      <c r="M22" s="82">
        <f>H22-0.8</f>
        <v>10.7</v>
      </c>
      <c r="N22" s="83"/>
      <c r="O22" s="83"/>
      <c r="P22" s="83"/>
      <c r="Q22" s="56">
        <v>6.15</v>
      </c>
      <c r="R22" s="84"/>
      <c r="S22" s="89"/>
      <c r="T22" s="92">
        <v>3</v>
      </c>
      <c r="U22" s="4">
        <v>0.7</v>
      </c>
      <c r="V22" s="4">
        <v>2.1</v>
      </c>
      <c r="W22" s="54">
        <f t="shared" si="1"/>
        <v>4.4099999999999993</v>
      </c>
      <c r="X22" s="54">
        <f>T22*U22</f>
        <v>2.0999999999999996</v>
      </c>
    </row>
    <row r="23" spans="1:25" x14ac:dyDescent="0.25">
      <c r="A23" s="12">
        <v>16</v>
      </c>
      <c r="B23" s="18" t="s">
        <v>17</v>
      </c>
      <c r="C23" s="8">
        <v>1.26</v>
      </c>
      <c r="D23" s="8">
        <v>1.26</v>
      </c>
      <c r="E23" s="25"/>
      <c r="F23" s="28"/>
      <c r="G23" s="28"/>
      <c r="H23" s="83"/>
      <c r="I23" s="83"/>
      <c r="J23" s="86"/>
      <c r="K23" s="83"/>
      <c r="L23" s="83"/>
      <c r="M23" s="83"/>
      <c r="N23" s="88"/>
      <c r="O23" s="86"/>
      <c r="P23" s="83"/>
      <c r="Q23" s="56">
        <v>1.26</v>
      </c>
      <c r="R23" s="84"/>
      <c r="S23" s="1"/>
      <c r="T23" s="92">
        <v>1</v>
      </c>
      <c r="U23" s="4">
        <v>0.8</v>
      </c>
      <c r="V23" s="4">
        <v>2.1</v>
      </c>
      <c r="W23" s="54">
        <f t="shared" si="1"/>
        <v>1.6800000000000002</v>
      </c>
      <c r="X23" s="54">
        <f>T23*U23</f>
        <v>0.8</v>
      </c>
    </row>
    <row r="24" spans="1:25" x14ac:dyDescent="0.25">
      <c r="A24" s="12">
        <v>17</v>
      </c>
      <c r="B24" s="18" t="s">
        <v>18</v>
      </c>
      <c r="C24" s="8">
        <v>12.31</v>
      </c>
      <c r="D24" s="7"/>
      <c r="E24" s="25"/>
      <c r="F24" s="28"/>
      <c r="G24" s="8">
        <v>12.31</v>
      </c>
      <c r="H24" s="82">
        <v>16</v>
      </c>
      <c r="I24" s="82">
        <v>2.95</v>
      </c>
      <c r="J24" s="82">
        <f t="shared" si="0"/>
        <v>47.2</v>
      </c>
      <c r="K24" s="82"/>
      <c r="L24" s="82"/>
      <c r="M24" s="82"/>
      <c r="N24" s="83"/>
      <c r="O24" s="83"/>
      <c r="P24" s="83"/>
      <c r="Q24" s="56">
        <v>12.31</v>
      </c>
      <c r="R24" s="84"/>
      <c r="S24" s="1"/>
      <c r="T24" s="92"/>
      <c r="U24" s="4"/>
      <c r="V24" s="4"/>
      <c r="W24" s="54">
        <f>SUM(W19:W23)</f>
        <v>25.200000000000003</v>
      </c>
      <c r="X24" s="4">
        <f>SUM(X19:X23)</f>
        <v>12.000000000000002</v>
      </c>
      <c r="Y24" s="97">
        <f>H11-X24</f>
        <v>48.62</v>
      </c>
    </row>
    <row r="25" spans="1:25" x14ac:dyDescent="0.25">
      <c r="A25" s="13">
        <v>18</v>
      </c>
      <c r="B25" s="20" t="s">
        <v>6</v>
      </c>
      <c r="C25" s="8">
        <v>1.31</v>
      </c>
      <c r="D25" s="7"/>
      <c r="E25" s="25"/>
      <c r="F25" s="8">
        <v>1.31</v>
      </c>
      <c r="G25" s="28"/>
      <c r="H25" s="82">
        <v>5</v>
      </c>
      <c r="I25" s="82">
        <v>2.95</v>
      </c>
      <c r="J25" s="82">
        <f t="shared" si="0"/>
        <v>14.75</v>
      </c>
      <c r="K25" s="82">
        <v>2.8</v>
      </c>
      <c r="L25" s="82"/>
      <c r="M25" s="82"/>
      <c r="N25" s="83"/>
      <c r="O25" s="83"/>
      <c r="P25" s="83"/>
      <c r="Q25" s="56">
        <v>1.31</v>
      </c>
      <c r="R25" s="84"/>
      <c r="S25" s="1"/>
      <c r="T25" s="92">
        <v>4</v>
      </c>
      <c r="U25" s="4">
        <v>1.8</v>
      </c>
      <c r="V25" s="4">
        <v>1.8</v>
      </c>
      <c r="W25" s="54">
        <f t="shared" si="1"/>
        <v>12.96</v>
      </c>
      <c r="X25" s="4"/>
    </row>
    <row r="26" spans="1:25" x14ac:dyDescent="0.25">
      <c r="A26" s="12">
        <v>19</v>
      </c>
      <c r="B26" s="18" t="s">
        <v>15</v>
      </c>
      <c r="C26" s="8">
        <v>3.03</v>
      </c>
      <c r="D26" s="7"/>
      <c r="E26" s="25"/>
      <c r="F26" s="8">
        <v>3.03</v>
      </c>
      <c r="G26" s="28"/>
      <c r="H26" s="83"/>
      <c r="I26" s="83"/>
      <c r="J26" s="83"/>
      <c r="K26" s="83"/>
      <c r="L26" s="83"/>
      <c r="M26" s="83"/>
      <c r="N26" s="86"/>
      <c r="O26" s="87"/>
      <c r="P26" s="83"/>
      <c r="Q26" s="56">
        <v>3.03</v>
      </c>
      <c r="R26" s="84"/>
      <c r="S26" s="1"/>
      <c r="T26" s="84"/>
      <c r="U26" s="4"/>
      <c r="V26" s="4"/>
      <c r="W26" s="4">
        <f>SUM(W24:W25)</f>
        <v>38.160000000000004</v>
      </c>
      <c r="X26" s="4"/>
    </row>
    <row r="27" spans="1:25" x14ac:dyDescent="0.25">
      <c r="A27" s="10">
        <v>20</v>
      </c>
      <c r="B27" s="21" t="s">
        <v>17</v>
      </c>
      <c r="C27" s="8">
        <v>1.27</v>
      </c>
      <c r="D27" s="7"/>
      <c r="E27" s="25"/>
      <c r="F27" s="8">
        <v>1.27</v>
      </c>
      <c r="G27" s="28"/>
      <c r="H27" s="83"/>
      <c r="I27" s="83"/>
      <c r="J27" s="83"/>
      <c r="K27" s="83"/>
      <c r="L27" s="83"/>
      <c r="M27" s="83"/>
      <c r="N27" s="88"/>
      <c r="O27" s="86"/>
      <c r="P27" s="83"/>
      <c r="Q27" s="56">
        <v>1.27</v>
      </c>
      <c r="R27" s="84"/>
      <c r="S27" s="1"/>
      <c r="T27" s="84"/>
      <c r="U27" s="4"/>
      <c r="V27" s="4"/>
      <c r="W27" s="4"/>
      <c r="X27" s="4"/>
    </row>
    <row r="28" spans="1:25" x14ac:dyDescent="0.25">
      <c r="A28" s="12">
        <v>21</v>
      </c>
      <c r="B28" s="18" t="s">
        <v>6</v>
      </c>
      <c r="C28" s="8">
        <v>1.22</v>
      </c>
      <c r="D28" s="7"/>
      <c r="E28" s="25"/>
      <c r="F28" s="8">
        <v>1.22</v>
      </c>
      <c r="G28" s="28"/>
      <c r="H28" s="82"/>
      <c r="I28" s="82"/>
      <c r="J28" s="82"/>
      <c r="K28" s="82"/>
      <c r="L28" s="82"/>
      <c r="M28" s="82"/>
      <c r="N28" s="83"/>
      <c r="O28" s="83"/>
      <c r="P28" s="83"/>
      <c r="Q28" s="56">
        <v>1.22</v>
      </c>
      <c r="R28" s="84"/>
      <c r="S28" s="89">
        <v>9</v>
      </c>
      <c r="T28" s="84"/>
      <c r="U28" s="4">
        <v>1.8</v>
      </c>
      <c r="V28" s="4">
        <v>2.1</v>
      </c>
      <c r="W28" s="4">
        <f>U28*V28</f>
        <v>3.7800000000000002</v>
      </c>
      <c r="X28" s="4"/>
    </row>
    <row r="29" spans="1:25" x14ac:dyDescent="0.25">
      <c r="A29" s="12">
        <v>22</v>
      </c>
      <c r="B29" s="18" t="s">
        <v>15</v>
      </c>
      <c r="C29" s="8">
        <v>2.94</v>
      </c>
      <c r="D29" s="7"/>
      <c r="E29" s="25"/>
      <c r="F29" s="8">
        <v>2.94</v>
      </c>
      <c r="G29" s="28"/>
      <c r="H29" s="83"/>
      <c r="I29" s="83"/>
      <c r="J29" s="83"/>
      <c r="K29" s="83"/>
      <c r="L29" s="83"/>
      <c r="M29" s="83"/>
      <c r="N29" s="86"/>
      <c r="O29" s="87"/>
      <c r="P29" s="83"/>
      <c r="Q29" s="56">
        <v>2.94</v>
      </c>
      <c r="R29" s="84"/>
      <c r="S29" s="89"/>
      <c r="T29" s="84"/>
      <c r="U29" s="4">
        <v>3.75</v>
      </c>
      <c r="V29" s="4">
        <v>2.1</v>
      </c>
      <c r="W29" s="4">
        <f>U29*V29</f>
        <v>7.875</v>
      </c>
      <c r="X29" s="4"/>
    </row>
    <row r="30" spans="1:25" x14ac:dyDescent="0.25">
      <c r="A30" s="12">
        <v>23</v>
      </c>
      <c r="B30" s="18" t="s">
        <v>17</v>
      </c>
      <c r="C30" s="8">
        <v>1.3</v>
      </c>
      <c r="D30" s="7"/>
      <c r="E30" s="25"/>
      <c r="F30" s="8">
        <v>1.3</v>
      </c>
      <c r="G30" s="28"/>
      <c r="H30" s="83"/>
      <c r="I30" s="83"/>
      <c r="J30" s="83"/>
      <c r="K30" s="83"/>
      <c r="L30" s="83"/>
      <c r="M30" s="83"/>
      <c r="N30" s="88"/>
      <c r="O30" s="86"/>
      <c r="P30" s="83"/>
      <c r="Q30" s="56">
        <v>1.3</v>
      </c>
      <c r="R30" s="84"/>
      <c r="S30" s="89"/>
      <c r="T30" s="84"/>
      <c r="U30" s="4">
        <v>0.9</v>
      </c>
      <c r="V30" s="4">
        <v>2.1</v>
      </c>
      <c r="W30" s="4">
        <f>U30*V30</f>
        <v>1.8900000000000001</v>
      </c>
      <c r="X30" s="4"/>
    </row>
    <row r="31" spans="1:25" x14ac:dyDescent="0.25">
      <c r="A31" s="9"/>
      <c r="B31" s="3"/>
      <c r="C31" s="26">
        <f>SUM(C8:C30)</f>
        <v>337.24</v>
      </c>
      <c r="D31" s="26">
        <f>SUM(D8:D30)</f>
        <v>81.430000000000007</v>
      </c>
      <c r="E31" s="27">
        <f>SUM(E10:E30)</f>
        <v>68.83</v>
      </c>
      <c r="F31" s="29">
        <f>SUM(F11:F30)</f>
        <v>26.32</v>
      </c>
      <c r="G31" s="29">
        <f>SUM(G13:G30)</f>
        <v>156.57000000000002</v>
      </c>
      <c r="H31" s="31"/>
      <c r="I31" s="31"/>
      <c r="J31" s="31"/>
      <c r="K31" s="31"/>
      <c r="L31" s="31"/>
      <c r="M31" s="31"/>
      <c r="N31" s="31"/>
      <c r="O31" s="31"/>
      <c r="P31" s="31"/>
      <c r="Q31" s="58">
        <f>SUM(Q8:Q30)</f>
        <v>337.24</v>
      </c>
      <c r="R31" s="84"/>
      <c r="S31" s="89"/>
      <c r="T31" s="84"/>
      <c r="U31" s="98">
        <f>SUM(U28:U30)</f>
        <v>6.45</v>
      </c>
      <c r="V31" s="98"/>
      <c r="W31" s="98">
        <f>SUM(W28:W30)</f>
        <v>13.545000000000002</v>
      </c>
      <c r="X31" s="4"/>
    </row>
    <row r="32" spans="1:25" ht="18.75" x14ac:dyDescent="0.3">
      <c r="B32" s="100" t="s">
        <v>88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92"/>
      <c r="T32" s="92"/>
      <c r="U32" s="4"/>
      <c r="V32" s="4"/>
      <c r="W32" s="4"/>
      <c r="X32" s="4"/>
    </row>
    <row r="33" spans="1:24" x14ac:dyDescent="0.25">
      <c r="A33" s="65">
        <v>1</v>
      </c>
      <c r="B33" s="65" t="s">
        <v>28</v>
      </c>
      <c r="C33" s="65"/>
      <c r="D33" s="66"/>
      <c r="E33" s="66">
        <v>20.14</v>
      </c>
      <c r="F33" s="66"/>
      <c r="G33" s="66"/>
      <c r="H33" s="77" t="s">
        <v>79</v>
      </c>
      <c r="I33" s="67"/>
      <c r="J33" s="67"/>
      <c r="K33" s="67"/>
      <c r="L33" s="1"/>
      <c r="M33" s="5" t="s">
        <v>90</v>
      </c>
      <c r="N33" s="5" t="s">
        <v>81</v>
      </c>
      <c r="O33" s="5" t="s">
        <v>79</v>
      </c>
      <c r="P33" s="5" t="s">
        <v>80</v>
      </c>
      <c r="Q33" s="5" t="s">
        <v>82</v>
      </c>
      <c r="R33" s="1"/>
      <c r="S33" s="92">
        <v>10</v>
      </c>
      <c r="T33" s="92"/>
      <c r="U33" s="4">
        <v>1.8</v>
      </c>
      <c r="V33" s="4">
        <v>2.1</v>
      </c>
      <c r="W33" s="4">
        <v>3.75</v>
      </c>
      <c r="X33" s="4"/>
    </row>
    <row r="34" spans="1:24" x14ac:dyDescent="0.25">
      <c r="A34" s="5">
        <v>2</v>
      </c>
      <c r="B34" s="5" t="s">
        <v>8</v>
      </c>
      <c r="C34" s="5">
        <v>2.2799999999999998</v>
      </c>
      <c r="D34" s="6"/>
      <c r="E34" s="6"/>
      <c r="F34" s="6"/>
      <c r="G34" s="6"/>
      <c r="H34" s="56"/>
      <c r="I34" s="64"/>
      <c r="J34" s="64"/>
      <c r="K34" s="64"/>
      <c r="L34" s="1"/>
      <c r="M34" s="81"/>
      <c r="N34" s="76">
        <v>298.32</v>
      </c>
      <c r="O34" s="76">
        <v>121.93</v>
      </c>
      <c r="P34" s="76">
        <v>59.89</v>
      </c>
      <c r="Q34" s="76">
        <v>7.89</v>
      </c>
      <c r="R34" s="1"/>
      <c r="S34" s="92"/>
      <c r="T34" s="92"/>
      <c r="U34" s="4">
        <v>3.75</v>
      </c>
      <c r="V34" s="4">
        <v>2.1</v>
      </c>
      <c r="W34" s="4">
        <v>3.75</v>
      </c>
      <c r="X34" s="4"/>
    </row>
    <row r="35" spans="1:24" x14ac:dyDescent="0.25">
      <c r="A35" s="65">
        <v>3</v>
      </c>
      <c r="B35" s="65" t="s">
        <v>7</v>
      </c>
      <c r="C35" s="65"/>
      <c r="D35" s="66"/>
      <c r="E35" s="66">
        <v>36.64</v>
      </c>
      <c r="F35" s="66"/>
      <c r="G35" s="66"/>
      <c r="H35" s="77" t="s">
        <v>79</v>
      </c>
      <c r="I35" s="67"/>
      <c r="J35" s="67"/>
      <c r="K35" s="67"/>
      <c r="L35" s="1"/>
      <c r="M35" s="76">
        <v>156.57</v>
      </c>
      <c r="N35" s="76">
        <v>68.83</v>
      </c>
      <c r="O35" s="76">
        <v>81.430000000000007</v>
      </c>
      <c r="P35" s="76">
        <v>26.32</v>
      </c>
      <c r="Q35" s="76"/>
      <c r="R35" s="1"/>
      <c r="S35" s="92"/>
      <c r="T35" s="92"/>
      <c r="U35" s="4">
        <f>SUM(U33:U34)</f>
        <v>5.55</v>
      </c>
      <c r="V35" s="4"/>
      <c r="W35" s="4">
        <f>SUM(W33:W34)</f>
        <v>7.5</v>
      </c>
      <c r="X35" s="4"/>
    </row>
    <row r="36" spans="1:24" x14ac:dyDescent="0.25">
      <c r="A36" s="5">
        <v>4</v>
      </c>
      <c r="B36" s="5" t="s">
        <v>8</v>
      </c>
      <c r="C36" s="5">
        <v>2.29</v>
      </c>
      <c r="D36" s="6"/>
      <c r="E36" s="6"/>
      <c r="F36" s="6"/>
      <c r="G36" s="6"/>
      <c r="H36" s="56"/>
      <c r="I36" s="64"/>
      <c r="J36" s="64"/>
      <c r="K36" s="64"/>
      <c r="L36" s="1"/>
      <c r="M36" s="6">
        <v>156.57</v>
      </c>
      <c r="N36" s="6">
        <v>367.15</v>
      </c>
      <c r="O36" s="6">
        <v>203.36</v>
      </c>
      <c r="P36" s="6">
        <v>86.21</v>
      </c>
      <c r="Q36" s="76">
        <v>7.89</v>
      </c>
      <c r="R36" s="1"/>
      <c r="S36" s="92"/>
      <c r="T36" s="92">
        <v>4</v>
      </c>
      <c r="U36" s="4">
        <v>1.8</v>
      </c>
      <c r="V36" s="4">
        <v>1.8</v>
      </c>
      <c r="W36" s="4">
        <f>T36*U36*V36</f>
        <v>12.96</v>
      </c>
      <c r="X36" s="4"/>
    </row>
    <row r="37" spans="1:24" x14ac:dyDescent="0.25">
      <c r="A37" s="68">
        <v>5</v>
      </c>
      <c r="B37" s="68" t="s">
        <v>1</v>
      </c>
      <c r="C37" s="68"/>
      <c r="D37" s="19">
        <v>68.010000000000005</v>
      </c>
      <c r="E37" s="19"/>
      <c r="F37" s="19"/>
      <c r="G37" s="19"/>
      <c r="H37" s="78" t="s">
        <v>81</v>
      </c>
      <c r="I37" s="70"/>
      <c r="J37" s="70"/>
      <c r="K37" s="70"/>
      <c r="L37" s="1"/>
      <c r="M37" s="1"/>
      <c r="N37" s="1"/>
      <c r="O37" s="1"/>
      <c r="P37" s="1"/>
      <c r="Q37" s="1"/>
      <c r="R37" s="1"/>
      <c r="S37" s="92"/>
      <c r="T37" s="92"/>
      <c r="U37" s="4"/>
      <c r="V37" s="4"/>
      <c r="W37" s="4">
        <f>SUM(W35:W36)</f>
        <v>20.46</v>
      </c>
      <c r="X37" s="4"/>
    </row>
    <row r="38" spans="1:24" x14ac:dyDescent="0.25">
      <c r="A38" s="74">
        <v>6</v>
      </c>
      <c r="B38" s="74" t="s">
        <v>9</v>
      </c>
      <c r="C38" s="74"/>
      <c r="D38" s="18"/>
      <c r="E38" s="18"/>
      <c r="F38" s="18">
        <v>7.87</v>
      </c>
      <c r="G38" s="18"/>
      <c r="H38" s="79" t="s">
        <v>80</v>
      </c>
      <c r="I38" s="75"/>
      <c r="J38" s="75"/>
      <c r="K38" s="75"/>
      <c r="L38" s="1"/>
      <c r="M38" s="1"/>
      <c r="N38" s="1"/>
      <c r="O38" s="1"/>
      <c r="P38" s="1"/>
      <c r="Q38" s="1"/>
      <c r="R38" s="1"/>
      <c r="S38" s="92"/>
      <c r="T38" s="92"/>
      <c r="U38" s="4"/>
      <c r="V38" s="4"/>
      <c r="W38" s="4"/>
      <c r="X38" s="4"/>
    </row>
    <row r="39" spans="1:24" x14ac:dyDescent="0.25">
      <c r="A39" s="5">
        <v>7</v>
      </c>
      <c r="B39" s="5" t="s">
        <v>10</v>
      </c>
      <c r="C39" s="6">
        <v>0.9</v>
      </c>
      <c r="D39" s="6"/>
      <c r="E39" s="6"/>
      <c r="F39" s="6"/>
      <c r="G39" s="6"/>
      <c r="H39" s="56"/>
      <c r="I39" s="64"/>
      <c r="J39" s="64"/>
      <c r="K39" s="64"/>
      <c r="L39" s="1"/>
      <c r="M39" s="1"/>
      <c r="N39" s="1"/>
      <c r="O39" s="1"/>
      <c r="P39" s="1"/>
      <c r="Q39" s="1"/>
      <c r="R39" s="1"/>
      <c r="S39" s="92">
        <v>11</v>
      </c>
      <c r="T39" s="92"/>
      <c r="U39" s="4">
        <v>0.9</v>
      </c>
      <c r="V39" s="4">
        <v>2.1</v>
      </c>
      <c r="W39" s="4">
        <f>U39*V39</f>
        <v>1.8900000000000001</v>
      </c>
      <c r="X39" s="4"/>
    </row>
    <row r="40" spans="1:24" x14ac:dyDescent="0.25">
      <c r="A40" s="5">
        <v>8</v>
      </c>
      <c r="B40" s="5" t="s">
        <v>10</v>
      </c>
      <c r="C40" s="6">
        <v>0.9</v>
      </c>
      <c r="D40" s="6"/>
      <c r="E40" s="6"/>
      <c r="F40" s="6"/>
      <c r="G40" s="6"/>
      <c r="H40" s="56"/>
      <c r="I40" s="64"/>
      <c r="J40" s="64"/>
      <c r="K40" s="64"/>
      <c r="L40" s="1"/>
      <c r="M40" s="1"/>
      <c r="N40" s="1"/>
      <c r="O40" s="1"/>
      <c r="P40" s="1"/>
      <c r="Q40" s="1"/>
      <c r="R40" s="1"/>
      <c r="S40" s="92"/>
      <c r="T40" s="92"/>
      <c r="U40" s="4"/>
      <c r="V40" s="4"/>
      <c r="W40" s="4"/>
      <c r="X40" s="4"/>
    </row>
    <row r="41" spans="1:24" x14ac:dyDescent="0.25">
      <c r="A41" s="74">
        <v>9</v>
      </c>
      <c r="B41" s="74" t="s">
        <v>9</v>
      </c>
      <c r="C41" s="74"/>
      <c r="D41" s="18"/>
      <c r="E41" s="18"/>
      <c r="F41" s="18">
        <v>7.26</v>
      </c>
      <c r="G41" s="18"/>
      <c r="H41" s="79" t="s">
        <v>80</v>
      </c>
      <c r="I41" s="75"/>
      <c r="J41" s="75"/>
      <c r="K41" s="75"/>
      <c r="L41" s="1"/>
      <c r="M41" s="1"/>
      <c r="N41" s="1"/>
      <c r="O41" s="1"/>
      <c r="P41" s="1"/>
      <c r="Q41" s="1"/>
      <c r="R41" s="1"/>
      <c r="S41" s="84"/>
      <c r="T41" s="92">
        <v>2</v>
      </c>
      <c r="U41" s="4">
        <v>1.8</v>
      </c>
      <c r="V41" s="4">
        <v>1.8</v>
      </c>
      <c r="W41" s="98">
        <f>T41*U41*V41</f>
        <v>6.48</v>
      </c>
      <c r="X41" s="4"/>
    </row>
    <row r="42" spans="1:24" x14ac:dyDescent="0.25">
      <c r="A42" s="68">
        <v>10</v>
      </c>
      <c r="B42" s="68" t="s">
        <v>6</v>
      </c>
      <c r="C42" s="68"/>
      <c r="D42" s="19">
        <v>2.8</v>
      </c>
      <c r="E42" s="19"/>
      <c r="F42" s="19"/>
      <c r="G42" s="19"/>
      <c r="H42" s="78" t="s">
        <v>81</v>
      </c>
      <c r="I42" s="70"/>
      <c r="J42" s="70"/>
      <c r="K42" s="70"/>
      <c r="L42" s="1"/>
      <c r="M42" s="1"/>
      <c r="N42" s="1"/>
      <c r="O42" s="1"/>
      <c r="P42" s="1"/>
      <c r="Q42" s="1"/>
      <c r="R42" s="1"/>
      <c r="S42" s="84"/>
      <c r="T42" s="92"/>
      <c r="U42" s="4"/>
      <c r="V42" s="4"/>
      <c r="W42" s="98">
        <f>SUM(W39:W41)</f>
        <v>8.370000000000001</v>
      </c>
      <c r="X42" s="4"/>
    </row>
    <row r="43" spans="1:24" x14ac:dyDescent="0.25">
      <c r="A43" s="68">
        <v>11</v>
      </c>
      <c r="B43" s="68" t="s">
        <v>29</v>
      </c>
      <c r="C43" s="68"/>
      <c r="D43" s="19">
        <v>17.29</v>
      </c>
      <c r="E43" s="19"/>
      <c r="F43" s="19"/>
      <c r="G43" s="19"/>
      <c r="H43" s="78" t="s">
        <v>81</v>
      </c>
      <c r="I43" s="70"/>
      <c r="J43" s="70"/>
      <c r="K43" s="70"/>
      <c r="L43" s="1"/>
      <c r="M43" s="1"/>
      <c r="N43" s="1"/>
      <c r="O43" s="1"/>
      <c r="P43" s="1"/>
      <c r="Q43" s="1"/>
      <c r="R43" s="1"/>
      <c r="S43" s="84"/>
      <c r="T43" s="84"/>
      <c r="U43" s="4"/>
      <c r="V43" s="4"/>
      <c r="W43" s="4"/>
      <c r="X43" s="4"/>
    </row>
    <row r="44" spans="1:24" x14ac:dyDescent="0.25">
      <c r="A44" s="68">
        <v>12</v>
      </c>
      <c r="B44" s="68" t="s">
        <v>12</v>
      </c>
      <c r="C44" s="68"/>
      <c r="D44" s="19">
        <v>43.98</v>
      </c>
      <c r="E44" s="19"/>
      <c r="F44" s="19"/>
      <c r="G44" s="19"/>
      <c r="H44" s="78" t="s">
        <v>81</v>
      </c>
      <c r="I44" s="70"/>
      <c r="J44" s="70"/>
      <c r="K44" s="70"/>
      <c r="L44" s="1"/>
      <c r="M44" s="1"/>
      <c r="N44" s="1"/>
      <c r="O44" s="1"/>
      <c r="P44" s="1"/>
      <c r="Q44" s="1"/>
      <c r="R44" s="1"/>
      <c r="S44" s="92">
        <v>12</v>
      </c>
      <c r="T44" s="84"/>
      <c r="U44" s="4">
        <v>1</v>
      </c>
      <c r="V44" s="4">
        <v>2.1</v>
      </c>
      <c r="W44" s="4">
        <f>U44*V44</f>
        <v>2.1</v>
      </c>
      <c r="X44" s="4"/>
    </row>
    <row r="45" spans="1:24" x14ac:dyDescent="0.25">
      <c r="A45" s="74">
        <v>13</v>
      </c>
      <c r="B45" s="74" t="s">
        <v>30</v>
      </c>
      <c r="C45" s="74"/>
      <c r="D45" s="18"/>
      <c r="E45" s="18"/>
      <c r="F45" s="18">
        <v>4.6900000000000004</v>
      </c>
      <c r="G45" s="18"/>
      <c r="H45" s="79" t="s">
        <v>80</v>
      </c>
      <c r="I45" s="75"/>
      <c r="J45" s="75"/>
      <c r="K45" s="75"/>
      <c r="L45" s="1"/>
      <c r="M45" s="1"/>
      <c r="N45" s="1"/>
      <c r="O45" s="1"/>
      <c r="P45" s="1"/>
      <c r="Q45" s="1"/>
      <c r="R45" s="1"/>
      <c r="S45" s="92"/>
      <c r="T45" s="84"/>
      <c r="U45" s="4"/>
      <c r="V45" s="4"/>
      <c r="W45" s="4"/>
      <c r="X45" s="4"/>
    </row>
    <row r="46" spans="1:24" x14ac:dyDescent="0.25">
      <c r="A46" s="71">
        <v>14</v>
      </c>
      <c r="B46" s="71" t="s">
        <v>30</v>
      </c>
      <c r="C46" s="71"/>
      <c r="D46" s="72"/>
      <c r="E46" s="72"/>
      <c r="F46" s="72"/>
      <c r="G46" s="72">
        <v>7.89</v>
      </c>
      <c r="H46" s="80" t="s">
        <v>82</v>
      </c>
      <c r="I46" s="73"/>
      <c r="J46" s="73"/>
      <c r="K46" s="73"/>
      <c r="L46" s="1"/>
      <c r="M46" s="1"/>
      <c r="N46" s="1"/>
      <c r="O46" s="1"/>
      <c r="P46" s="1"/>
      <c r="Q46" s="1"/>
      <c r="R46" s="1"/>
      <c r="S46" s="92"/>
      <c r="T46" s="84"/>
      <c r="U46" s="4">
        <v>2.4</v>
      </c>
      <c r="V46" s="4">
        <v>1.8</v>
      </c>
      <c r="W46" s="4">
        <f>U46*V46</f>
        <v>4.32</v>
      </c>
      <c r="X46" s="4"/>
    </row>
    <row r="47" spans="1:24" x14ac:dyDescent="0.25">
      <c r="A47" s="74">
        <v>15</v>
      </c>
      <c r="B47" s="74" t="s">
        <v>15</v>
      </c>
      <c r="C47" s="74"/>
      <c r="D47" s="18"/>
      <c r="E47" s="18"/>
      <c r="F47" s="18">
        <v>8.1</v>
      </c>
      <c r="G47" s="18"/>
      <c r="H47" s="79" t="s">
        <v>80</v>
      </c>
      <c r="I47" s="75"/>
      <c r="J47" s="75"/>
      <c r="K47" s="75"/>
      <c r="L47" s="1"/>
      <c r="M47" s="1"/>
      <c r="N47" s="1"/>
      <c r="O47" s="1"/>
      <c r="P47" s="1"/>
      <c r="Q47" s="1"/>
      <c r="R47" s="1"/>
      <c r="S47" s="92"/>
      <c r="T47" s="84"/>
      <c r="U47" s="4"/>
      <c r="V47" s="4"/>
      <c r="W47" s="4">
        <f>SUM(W44:W46)</f>
        <v>6.42</v>
      </c>
      <c r="X47" s="4"/>
    </row>
    <row r="48" spans="1:24" x14ac:dyDescent="0.25">
      <c r="A48" s="68">
        <v>16</v>
      </c>
      <c r="B48" s="68" t="s">
        <v>29</v>
      </c>
      <c r="C48" s="68"/>
      <c r="D48" s="19">
        <v>17.559999999999999</v>
      </c>
      <c r="E48" s="19"/>
      <c r="F48" s="19"/>
      <c r="G48" s="19"/>
      <c r="H48" s="78" t="s">
        <v>81</v>
      </c>
      <c r="I48" s="70"/>
      <c r="J48" s="70"/>
      <c r="K48" s="70"/>
      <c r="L48" s="1"/>
      <c r="M48" s="1"/>
      <c r="N48" s="1"/>
      <c r="O48" s="1"/>
      <c r="P48" s="1"/>
      <c r="Q48" s="1"/>
      <c r="R48" s="1"/>
      <c r="S48" s="89"/>
      <c r="T48" s="1"/>
    </row>
    <row r="49" spans="1:20" x14ac:dyDescent="0.25">
      <c r="A49" s="68">
        <v>17</v>
      </c>
      <c r="B49" s="68" t="s">
        <v>12</v>
      </c>
      <c r="C49" s="68"/>
      <c r="D49" s="19">
        <v>26.04</v>
      </c>
      <c r="E49" s="19"/>
      <c r="F49" s="19"/>
      <c r="G49" s="19"/>
      <c r="H49" s="78" t="s">
        <v>81</v>
      </c>
      <c r="I49" s="70"/>
      <c r="J49" s="70"/>
      <c r="K49" s="70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74">
        <v>18</v>
      </c>
      <c r="B50" s="74" t="s">
        <v>15</v>
      </c>
      <c r="C50" s="74"/>
      <c r="D50" s="18"/>
      <c r="E50" s="18"/>
      <c r="F50" s="18">
        <v>7.87</v>
      </c>
      <c r="G50" s="18"/>
      <c r="H50" s="79" t="s">
        <v>80</v>
      </c>
      <c r="I50" s="75"/>
      <c r="J50" s="75"/>
      <c r="K50" s="75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25">
      <c r="A51" s="68">
        <v>19</v>
      </c>
      <c r="B51" s="68" t="s">
        <v>29</v>
      </c>
      <c r="C51" s="68"/>
      <c r="D51" s="19">
        <v>8.4600000000000009</v>
      </c>
      <c r="E51" s="19"/>
      <c r="F51" s="19"/>
      <c r="G51" s="19"/>
      <c r="H51" s="78" t="s">
        <v>81</v>
      </c>
      <c r="I51" s="70"/>
      <c r="J51" s="70"/>
      <c r="K51" s="70"/>
      <c r="L51" s="1"/>
      <c r="M51" s="1"/>
      <c r="N51" s="1"/>
      <c r="O51" s="1"/>
      <c r="P51" s="1"/>
      <c r="Q51" s="1"/>
      <c r="R51" s="1"/>
      <c r="S51" s="1"/>
      <c r="T51" s="1"/>
    </row>
    <row r="52" spans="1:20" x14ac:dyDescent="0.25">
      <c r="A52" s="68">
        <v>20</v>
      </c>
      <c r="B52" s="68" t="s">
        <v>29</v>
      </c>
      <c r="C52" s="68"/>
      <c r="D52" s="19">
        <v>8.26</v>
      </c>
      <c r="E52" s="19"/>
      <c r="F52" s="19"/>
      <c r="G52" s="19"/>
      <c r="H52" s="78" t="s">
        <v>81</v>
      </c>
      <c r="I52" s="70"/>
      <c r="J52" s="70"/>
      <c r="K52" s="70"/>
      <c r="L52" s="1"/>
      <c r="M52" s="1"/>
      <c r="N52" s="1"/>
      <c r="O52" s="1"/>
      <c r="P52" s="1"/>
      <c r="Q52" s="1"/>
      <c r="R52" s="1"/>
      <c r="S52" s="1"/>
      <c r="T52" s="1"/>
    </row>
    <row r="53" spans="1:20" x14ac:dyDescent="0.25">
      <c r="A53" s="65">
        <v>21</v>
      </c>
      <c r="B53" s="65" t="s">
        <v>31</v>
      </c>
      <c r="C53" s="65"/>
      <c r="D53" s="66"/>
      <c r="E53" s="66">
        <v>43.5</v>
      </c>
      <c r="F53" s="66"/>
      <c r="G53" s="66"/>
      <c r="H53" s="77" t="s">
        <v>79</v>
      </c>
      <c r="I53" s="67"/>
      <c r="J53" s="67"/>
      <c r="K53" s="67"/>
      <c r="L53" s="1"/>
      <c r="M53" s="1"/>
      <c r="N53" s="1"/>
      <c r="O53" s="1"/>
      <c r="P53" s="1"/>
      <c r="Q53" s="1"/>
      <c r="R53" s="1"/>
      <c r="S53" s="1"/>
      <c r="T53" s="1"/>
    </row>
    <row r="54" spans="1:20" x14ac:dyDescent="0.25">
      <c r="A54" s="65">
        <v>22</v>
      </c>
      <c r="B54" s="65" t="s">
        <v>14</v>
      </c>
      <c r="C54" s="65"/>
      <c r="D54" s="66"/>
      <c r="E54" s="66">
        <v>18.41</v>
      </c>
      <c r="F54" s="66"/>
      <c r="G54" s="66"/>
      <c r="H54" s="77" t="s">
        <v>79</v>
      </c>
      <c r="I54" s="67"/>
      <c r="J54" s="67"/>
      <c r="K54" s="67"/>
      <c r="L54" s="1"/>
      <c r="M54" s="1"/>
      <c r="N54" s="1"/>
      <c r="O54" s="1"/>
      <c r="P54" s="1"/>
      <c r="Q54" s="1"/>
      <c r="R54" s="1"/>
      <c r="S54" s="1"/>
      <c r="T54" s="1"/>
    </row>
    <row r="55" spans="1:20" x14ac:dyDescent="0.25">
      <c r="A55" s="65">
        <v>23</v>
      </c>
      <c r="B55" s="65" t="s">
        <v>2</v>
      </c>
      <c r="C55" s="65"/>
      <c r="D55" s="66"/>
      <c r="E55" s="66">
        <v>2.0699999999999998</v>
      </c>
      <c r="F55" s="66"/>
      <c r="G55" s="66"/>
      <c r="H55" s="77" t="s">
        <v>79</v>
      </c>
      <c r="I55" s="67"/>
      <c r="J55" s="67"/>
      <c r="K55" s="67"/>
      <c r="L55" s="1"/>
      <c r="M55" s="1"/>
      <c r="N55" s="1"/>
      <c r="O55" s="1"/>
      <c r="P55" s="1"/>
      <c r="Q55" s="1"/>
      <c r="R55" s="1"/>
      <c r="S55" s="1"/>
      <c r="T55" s="1"/>
    </row>
    <row r="56" spans="1:20" x14ac:dyDescent="0.25">
      <c r="A56" s="74">
        <v>24</v>
      </c>
      <c r="B56" s="74" t="s">
        <v>15</v>
      </c>
      <c r="C56" s="74"/>
      <c r="D56" s="18"/>
      <c r="E56" s="18"/>
      <c r="F56" s="18">
        <v>1.92</v>
      </c>
      <c r="G56" s="18"/>
      <c r="H56" s="79" t="s">
        <v>80</v>
      </c>
      <c r="I56" s="75"/>
      <c r="J56" s="75"/>
      <c r="K56" s="75"/>
      <c r="L56" s="1"/>
      <c r="M56" s="1"/>
      <c r="N56" s="1"/>
      <c r="O56" s="1"/>
      <c r="P56" s="1"/>
      <c r="Q56" s="1"/>
      <c r="R56" s="1"/>
      <c r="S56" s="1"/>
      <c r="T56" s="1"/>
    </row>
    <row r="57" spans="1:20" x14ac:dyDescent="0.25">
      <c r="A57" s="74">
        <v>25</v>
      </c>
      <c r="B57" s="18" t="s">
        <v>17</v>
      </c>
      <c r="C57" s="18"/>
      <c r="D57" s="18"/>
      <c r="E57" s="18"/>
      <c r="F57" s="18">
        <v>6.05</v>
      </c>
      <c r="G57" s="18"/>
      <c r="H57" s="79" t="s">
        <v>80</v>
      </c>
      <c r="I57" s="75"/>
      <c r="J57" s="75"/>
      <c r="K57" s="75"/>
      <c r="L57" s="1"/>
      <c r="M57" s="1"/>
      <c r="N57" s="1"/>
      <c r="O57" s="1"/>
      <c r="P57" s="1"/>
      <c r="Q57" s="1"/>
      <c r="R57" s="1"/>
      <c r="S57" s="1"/>
      <c r="T57" s="1"/>
    </row>
    <row r="58" spans="1:20" x14ac:dyDescent="0.25">
      <c r="A58" s="65">
        <v>26</v>
      </c>
      <c r="B58" s="66" t="s">
        <v>17</v>
      </c>
      <c r="C58" s="66"/>
      <c r="D58" s="66"/>
      <c r="E58" s="66">
        <v>1.17</v>
      </c>
      <c r="F58" s="66"/>
      <c r="G58" s="66"/>
      <c r="H58" s="77" t="s">
        <v>79</v>
      </c>
      <c r="I58" s="67"/>
      <c r="J58" s="67"/>
      <c r="K58" s="67"/>
      <c r="L58" s="1"/>
      <c r="M58" s="1"/>
      <c r="N58" s="1"/>
      <c r="O58" s="1"/>
      <c r="P58" s="1"/>
      <c r="Q58" s="1"/>
      <c r="R58" s="1"/>
      <c r="S58" s="1"/>
      <c r="T58" s="1"/>
    </row>
    <row r="59" spans="1:20" x14ac:dyDescent="0.25">
      <c r="A59" s="68">
        <v>27</v>
      </c>
      <c r="B59" s="68" t="s">
        <v>18</v>
      </c>
      <c r="C59" s="68"/>
      <c r="D59" s="19">
        <v>5.98</v>
      </c>
      <c r="E59" s="19"/>
      <c r="F59" s="19"/>
      <c r="G59" s="19"/>
      <c r="H59" s="78" t="s">
        <v>81</v>
      </c>
      <c r="I59" s="70"/>
      <c r="J59" s="70"/>
      <c r="K59" s="70"/>
      <c r="L59" s="1"/>
      <c r="M59" s="1"/>
      <c r="N59" s="1"/>
      <c r="O59" s="1"/>
      <c r="P59" s="1"/>
      <c r="Q59" s="1"/>
      <c r="R59" s="1"/>
      <c r="S59" s="1"/>
      <c r="T59" s="1"/>
    </row>
    <row r="60" spans="1:20" x14ac:dyDescent="0.25">
      <c r="A60" s="68">
        <v>28</v>
      </c>
      <c r="B60" s="68" t="s">
        <v>32</v>
      </c>
      <c r="C60" s="68"/>
      <c r="D60" s="19">
        <v>5.99</v>
      </c>
      <c r="E60" s="19"/>
      <c r="F60" s="19"/>
      <c r="G60" s="19"/>
      <c r="H60" s="78" t="s">
        <v>81</v>
      </c>
      <c r="I60" s="70"/>
      <c r="J60" s="70"/>
      <c r="K60" s="70"/>
      <c r="L60" s="1"/>
      <c r="M60" s="1"/>
      <c r="N60" s="1"/>
      <c r="O60" s="1"/>
      <c r="P60" s="1"/>
      <c r="Q60" s="1"/>
      <c r="R60" s="1"/>
      <c r="S60" s="1"/>
      <c r="T60" s="1"/>
    </row>
    <row r="61" spans="1:20" x14ac:dyDescent="0.25">
      <c r="A61" s="68">
        <v>29</v>
      </c>
      <c r="B61" s="68" t="s">
        <v>11</v>
      </c>
      <c r="C61" s="68"/>
      <c r="D61" s="19">
        <v>12.17</v>
      </c>
      <c r="E61" s="19"/>
      <c r="F61" s="19"/>
      <c r="G61" s="19"/>
      <c r="H61" s="78" t="s">
        <v>81</v>
      </c>
      <c r="I61" s="70"/>
      <c r="J61" s="70"/>
      <c r="K61" s="70"/>
      <c r="L61" s="1"/>
      <c r="M61" s="1"/>
      <c r="N61" s="1"/>
      <c r="O61" s="1"/>
      <c r="P61" s="1"/>
      <c r="Q61" s="1"/>
      <c r="R61" s="1"/>
      <c r="S61" s="1"/>
      <c r="T61" s="1"/>
    </row>
    <row r="62" spans="1:20" x14ac:dyDescent="0.25">
      <c r="A62" s="68">
        <v>30</v>
      </c>
      <c r="B62" s="68" t="s">
        <v>1</v>
      </c>
      <c r="C62" s="68"/>
      <c r="D62" s="19">
        <v>28.59</v>
      </c>
      <c r="E62" s="19"/>
      <c r="F62" s="19"/>
      <c r="G62" s="19"/>
      <c r="H62" s="78" t="s">
        <v>81</v>
      </c>
      <c r="I62" s="70"/>
      <c r="J62" s="70"/>
      <c r="K62" s="70"/>
      <c r="L62" s="1"/>
      <c r="M62" s="1"/>
      <c r="N62" s="1"/>
      <c r="O62" s="1"/>
      <c r="P62" s="1"/>
      <c r="Q62" s="1"/>
      <c r="R62" s="1"/>
      <c r="S62" s="1"/>
      <c r="T62" s="1"/>
    </row>
    <row r="63" spans="1:20" x14ac:dyDescent="0.25">
      <c r="A63" s="74">
        <v>31</v>
      </c>
      <c r="B63" s="74" t="s">
        <v>9</v>
      </c>
      <c r="C63" s="74"/>
      <c r="D63" s="18"/>
      <c r="E63" s="18"/>
      <c r="F63" s="18">
        <v>8.3000000000000007</v>
      </c>
      <c r="G63" s="18"/>
      <c r="H63" s="79" t="s">
        <v>80</v>
      </c>
      <c r="I63" s="75"/>
      <c r="J63" s="75"/>
      <c r="K63" s="75"/>
      <c r="L63" s="1"/>
      <c r="M63" s="1"/>
      <c r="N63" s="1"/>
      <c r="O63" s="1"/>
      <c r="P63" s="1"/>
      <c r="Q63" s="1"/>
      <c r="R63" s="1"/>
      <c r="S63" s="1"/>
      <c r="T63" s="1"/>
    </row>
    <row r="64" spans="1:20" x14ac:dyDescent="0.25">
      <c r="A64" s="74">
        <v>32</v>
      </c>
      <c r="B64" s="74" t="s">
        <v>9</v>
      </c>
      <c r="C64" s="74"/>
      <c r="D64" s="18"/>
      <c r="E64" s="18"/>
      <c r="F64" s="18">
        <v>7.83</v>
      </c>
      <c r="G64" s="18"/>
      <c r="H64" s="79" t="s">
        <v>80</v>
      </c>
      <c r="I64" s="75"/>
      <c r="J64" s="75"/>
      <c r="K64" s="75"/>
      <c r="L64" s="1"/>
      <c r="M64" s="1"/>
      <c r="N64" s="1"/>
      <c r="O64" s="1"/>
      <c r="P64" s="1"/>
      <c r="Q64" s="1"/>
      <c r="R64" s="1"/>
      <c r="S64" s="1"/>
      <c r="T64" s="1"/>
    </row>
    <row r="65" spans="1:20" x14ac:dyDescent="0.25">
      <c r="A65" s="68">
        <v>33</v>
      </c>
      <c r="B65" s="68" t="s">
        <v>33</v>
      </c>
      <c r="C65" s="68"/>
      <c r="D65" s="19">
        <v>26.41</v>
      </c>
      <c r="E65" s="19"/>
      <c r="F65" s="19"/>
      <c r="G65" s="19"/>
      <c r="H65" s="78" t="s">
        <v>81</v>
      </c>
      <c r="I65" s="70"/>
      <c r="J65" s="70"/>
      <c r="K65" s="70"/>
      <c r="L65" s="1"/>
      <c r="M65" s="1"/>
      <c r="N65" s="1"/>
      <c r="O65" s="1"/>
      <c r="P65" s="1"/>
      <c r="Q65" s="1"/>
      <c r="R65" s="1"/>
      <c r="S65" s="1"/>
      <c r="T65" s="1"/>
    </row>
    <row r="66" spans="1:20" x14ac:dyDescent="0.25">
      <c r="A66" s="68">
        <v>34</v>
      </c>
      <c r="B66" s="68" t="s">
        <v>33</v>
      </c>
      <c r="C66" s="68"/>
      <c r="D66" s="19">
        <v>26.78</v>
      </c>
      <c r="E66" s="19"/>
      <c r="F66" s="19"/>
      <c r="G66" s="19"/>
      <c r="H66" s="78" t="s">
        <v>81</v>
      </c>
      <c r="I66" s="69"/>
      <c r="J66" s="69"/>
      <c r="K66" s="69"/>
      <c r="L66" s="1"/>
      <c r="M66" s="1"/>
      <c r="N66" s="1"/>
      <c r="O66" s="1"/>
      <c r="P66" s="1"/>
      <c r="Q66" s="1"/>
      <c r="R66" s="1"/>
      <c r="S66" s="1"/>
      <c r="T66" s="1"/>
    </row>
    <row r="67" spans="1:20" x14ac:dyDescent="0.25">
      <c r="A67" s="68">
        <v>35</v>
      </c>
      <c r="B67" s="68" t="s">
        <v>1</v>
      </c>
      <c r="C67" s="68"/>
      <c r="D67" s="68"/>
      <c r="E67" s="68"/>
      <c r="F67" s="68"/>
      <c r="G67" s="68"/>
      <c r="H67" s="78" t="s">
        <v>81</v>
      </c>
      <c r="I67" s="69"/>
      <c r="J67" s="69"/>
      <c r="K67" s="69"/>
      <c r="L67" s="1"/>
      <c r="M67" s="1"/>
      <c r="N67" s="1"/>
      <c r="O67" s="1"/>
      <c r="P67" s="1"/>
      <c r="Q67" s="1"/>
      <c r="R67" s="1"/>
      <c r="S67" s="1"/>
      <c r="T67" s="1"/>
    </row>
    <row r="68" spans="1:20" x14ac:dyDescent="0.25">
      <c r="A68" s="5"/>
      <c r="B68" s="76">
        <f>C68+D68+E68+F68+G68</f>
        <v>494.39999999999992</v>
      </c>
      <c r="C68" s="81">
        <f>SUM(C34:C67)</f>
        <v>6.370000000000001</v>
      </c>
      <c r="D68" s="76">
        <f>SUM(D33:D67)</f>
        <v>298.31999999999994</v>
      </c>
      <c r="E68" s="76">
        <f>SUM(E33:E67)</f>
        <v>121.92999999999999</v>
      </c>
      <c r="F68" s="76">
        <f>SUM(F33:F67)</f>
        <v>59.89</v>
      </c>
      <c r="G68" s="76">
        <f>SUM(G46:G67)</f>
        <v>7.89</v>
      </c>
      <c r="H68" s="5"/>
      <c r="I68" s="5"/>
      <c r="J68" s="5"/>
      <c r="K68" s="5"/>
      <c r="L68" s="1"/>
      <c r="M68" s="1"/>
      <c r="N68" s="1"/>
      <c r="O68" s="1"/>
      <c r="P68" s="1"/>
      <c r="Q68" s="1"/>
      <c r="R68" s="1"/>
      <c r="S68" s="1"/>
      <c r="T68" s="1"/>
    </row>
    <row r="69" spans="1:20" x14ac:dyDescent="0.25">
      <c r="A69" s="45"/>
      <c r="B69" s="45"/>
      <c r="C69" s="45">
        <v>6.37</v>
      </c>
      <c r="D69" s="45"/>
      <c r="E69" s="45">
        <v>121.93</v>
      </c>
      <c r="F69" s="45">
        <v>59.89</v>
      </c>
      <c r="G69" s="45">
        <v>7.89</v>
      </c>
      <c r="H69" s="45"/>
      <c r="I69" s="45"/>
      <c r="J69" s="45"/>
      <c r="K69" s="45"/>
      <c r="L69" s="1"/>
      <c r="M69" s="1"/>
      <c r="N69" s="1"/>
      <c r="O69" s="1"/>
      <c r="P69" s="1"/>
      <c r="Q69" s="1"/>
      <c r="R69" s="1"/>
      <c r="S69" s="1"/>
      <c r="T69" s="1"/>
    </row>
    <row r="70" spans="1:20" x14ac:dyDescent="0.25">
      <c r="A70" s="45"/>
      <c r="B70" s="45"/>
      <c r="C70" s="45"/>
      <c r="D70" s="45" t="s">
        <v>81</v>
      </c>
      <c r="E70" s="45" t="s">
        <v>79</v>
      </c>
      <c r="F70" s="45" t="s">
        <v>80</v>
      </c>
      <c r="G70" s="45" t="s">
        <v>82</v>
      </c>
      <c r="H70" s="45"/>
      <c r="I70" s="45"/>
      <c r="J70" s="45"/>
      <c r="K70" s="45"/>
      <c r="L70" s="1"/>
      <c r="M70" s="1"/>
      <c r="N70" s="1"/>
      <c r="O70" s="1"/>
      <c r="P70" s="1"/>
      <c r="Q70" s="1"/>
      <c r="R70" s="1"/>
      <c r="S70" s="1"/>
      <c r="T70" s="1"/>
    </row>
    <row r="71" spans="1:20" x14ac:dyDescent="0.25">
      <c r="A71" s="45"/>
      <c r="B71" s="45"/>
      <c r="C71" s="81"/>
      <c r="D71" s="76">
        <v>298.32</v>
      </c>
      <c r="E71" s="76">
        <v>121.93</v>
      </c>
      <c r="F71" s="76">
        <v>59.89</v>
      </c>
      <c r="G71" s="76">
        <v>7.89</v>
      </c>
      <c r="H71" s="45"/>
      <c r="I71" s="45"/>
      <c r="J71" s="45"/>
      <c r="K71" s="45"/>
      <c r="L71" s="1"/>
      <c r="M71" s="1"/>
      <c r="N71" s="1"/>
      <c r="O71" s="1"/>
      <c r="P71" s="1"/>
      <c r="Q71" s="1"/>
      <c r="R71" s="1"/>
      <c r="S71" s="1"/>
      <c r="T71" s="1"/>
    </row>
    <row r="72" spans="1:20" x14ac:dyDescent="0.25"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x14ac:dyDescent="0.25"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x14ac:dyDescent="0.25"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x14ac:dyDescent="0.25">
      <c r="B75" t="s">
        <v>184</v>
      </c>
      <c r="C75" s="1">
        <v>11</v>
      </c>
      <c r="D75" s="1">
        <v>1.8</v>
      </c>
      <c r="E75" s="1">
        <f>C75*D75</f>
        <v>19.8</v>
      </c>
      <c r="F75" s="1"/>
      <c r="G75" s="1" t="s">
        <v>85</v>
      </c>
      <c r="H75" s="1">
        <v>50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x14ac:dyDescent="0.25">
      <c r="B76" t="s">
        <v>185</v>
      </c>
      <c r="C76" s="1">
        <v>11</v>
      </c>
      <c r="D76" s="1">
        <v>1.8</v>
      </c>
      <c r="E76" s="1">
        <f t="shared" ref="E76:E91" si="2">C76*D76</f>
        <v>19.8</v>
      </c>
      <c r="F76" s="1"/>
      <c r="G76" s="1"/>
      <c r="H76" s="1">
        <v>6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x14ac:dyDescent="0.25">
      <c r="C77" s="1">
        <v>14</v>
      </c>
      <c r="D77" s="1">
        <v>1.8</v>
      </c>
      <c r="E77" s="1">
        <f t="shared" si="2"/>
        <v>25.2</v>
      </c>
      <c r="F77" s="1"/>
      <c r="G77" s="1"/>
      <c r="H77" s="1">
        <v>16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x14ac:dyDescent="0.25">
      <c r="C78" s="1">
        <v>13</v>
      </c>
      <c r="D78" s="1">
        <v>1.8</v>
      </c>
      <c r="E78" s="1">
        <f t="shared" si="2"/>
        <v>23.400000000000002</v>
      </c>
      <c r="F78" s="1"/>
      <c r="G78" s="1"/>
      <c r="H78" s="1">
        <v>20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x14ac:dyDescent="0.25">
      <c r="C79" s="1">
        <v>8</v>
      </c>
      <c r="D79" s="1">
        <v>1.8</v>
      </c>
      <c r="E79" s="1">
        <f t="shared" si="2"/>
        <v>14.4</v>
      </c>
      <c r="F79" s="1"/>
      <c r="G79" s="1"/>
      <c r="H79" s="1">
        <v>30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x14ac:dyDescent="0.25">
      <c r="C80" s="1">
        <v>11</v>
      </c>
      <c r="D80" s="1">
        <v>1.8</v>
      </c>
      <c r="E80" s="1">
        <f t="shared" si="2"/>
        <v>19.8</v>
      </c>
      <c r="F80" s="1"/>
      <c r="G80" s="1"/>
      <c r="H80" s="1">
        <v>22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3:20" x14ac:dyDescent="0.25">
      <c r="C81" s="1">
        <v>11</v>
      </c>
      <c r="D81" s="1">
        <v>1.8</v>
      </c>
      <c r="E81" s="1">
        <f t="shared" si="2"/>
        <v>19.8</v>
      </c>
      <c r="F81" s="1"/>
      <c r="G81" s="1"/>
      <c r="H81" s="1">
        <v>20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3:20" x14ac:dyDescent="0.25">
      <c r="C82" s="1">
        <v>8</v>
      </c>
      <c r="D82" s="1">
        <v>1.8</v>
      </c>
      <c r="E82" s="1">
        <f t="shared" si="2"/>
        <v>14.4</v>
      </c>
      <c r="F82" s="1"/>
      <c r="G82" s="1"/>
      <c r="H82" s="1">
        <v>14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3:20" x14ac:dyDescent="0.25">
      <c r="C83" s="1">
        <v>21</v>
      </c>
      <c r="D83" s="1">
        <v>1.8</v>
      </c>
      <c r="E83" s="1">
        <f t="shared" si="2"/>
        <v>37.800000000000004</v>
      </c>
      <c r="F83" s="1"/>
      <c r="G83" s="1"/>
      <c r="H83" s="1">
        <v>26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3:20" x14ac:dyDescent="0.25">
      <c r="C84" s="1">
        <v>8</v>
      </c>
      <c r="D84" s="1">
        <v>1.8</v>
      </c>
      <c r="E84" s="1">
        <f t="shared" si="2"/>
        <v>14.4</v>
      </c>
      <c r="F84" s="1"/>
      <c r="G84" s="1"/>
      <c r="H84" s="1">
        <v>42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3:20" x14ac:dyDescent="0.25">
      <c r="C85" s="1">
        <v>3</v>
      </c>
      <c r="D85" s="1">
        <v>1.8</v>
      </c>
      <c r="E85" s="1">
        <f t="shared" si="2"/>
        <v>5.4</v>
      </c>
      <c r="F85" s="1"/>
      <c r="G85" s="1"/>
      <c r="H85" s="1">
        <v>24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3:20" x14ac:dyDescent="0.25">
      <c r="C86" s="1">
        <v>11</v>
      </c>
      <c r="D86" s="1">
        <v>1.8</v>
      </c>
      <c r="E86" s="1">
        <f t="shared" si="2"/>
        <v>19.8</v>
      </c>
      <c r="F86" s="1"/>
      <c r="G86" s="1"/>
      <c r="H86" s="1">
        <v>48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3:20" x14ac:dyDescent="0.25">
      <c r="C87" s="1">
        <v>9.5</v>
      </c>
      <c r="D87" s="1">
        <v>1.8</v>
      </c>
      <c r="E87" s="1">
        <f t="shared" si="2"/>
        <v>17.100000000000001</v>
      </c>
      <c r="F87" s="1"/>
      <c r="G87" s="1"/>
      <c r="H87" s="1">
        <v>23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3:20" x14ac:dyDescent="0.25">
      <c r="C88" s="1">
        <v>24.2</v>
      </c>
      <c r="D88" s="1">
        <v>1.8</v>
      </c>
      <c r="E88" s="1">
        <f t="shared" si="2"/>
        <v>43.56</v>
      </c>
      <c r="F88" s="1"/>
      <c r="G88" s="1"/>
      <c r="H88" s="1">
        <v>33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3:20" x14ac:dyDescent="0.25">
      <c r="C89" s="1">
        <v>13.2</v>
      </c>
      <c r="D89" s="1">
        <v>1.8</v>
      </c>
      <c r="E89" s="1">
        <f t="shared" si="2"/>
        <v>23.759999999999998</v>
      </c>
      <c r="F89" s="1"/>
      <c r="G89" s="1"/>
      <c r="H89" s="1">
        <v>31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3:20" x14ac:dyDescent="0.25">
      <c r="C90" s="1">
        <v>40</v>
      </c>
      <c r="D90" s="1">
        <v>1.8</v>
      </c>
      <c r="E90" s="1">
        <f t="shared" si="2"/>
        <v>72</v>
      </c>
      <c r="H90" s="1">
        <v>25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3:20" x14ac:dyDescent="0.25">
      <c r="C91" s="1">
        <v>25</v>
      </c>
      <c r="D91" s="1">
        <v>1.8</v>
      </c>
      <c r="E91" s="1">
        <f t="shared" si="2"/>
        <v>45</v>
      </c>
      <c r="H91" s="1">
        <f>SUM(H75:H90)</f>
        <v>430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3:20" x14ac:dyDescent="0.25">
      <c r="E92" s="97">
        <f>SUM(E75:E91)</f>
        <v>435.42000000000007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3:20" x14ac:dyDescent="0.25"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3:20" x14ac:dyDescent="0.25"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3:20" x14ac:dyDescent="0.25"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3:20" x14ac:dyDescent="0.25"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8:20" x14ac:dyDescent="0.25"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8:20" x14ac:dyDescent="0.25"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8:20" x14ac:dyDescent="0.25"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8:20" x14ac:dyDescent="0.25"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8:20" x14ac:dyDescent="0.25"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8:20" x14ac:dyDescent="0.25"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8:20" x14ac:dyDescent="0.25"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8:20" x14ac:dyDescent="0.25"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8:20" x14ac:dyDescent="0.25"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8:20" x14ac:dyDescent="0.25"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8:20" x14ac:dyDescent="0.25"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8:20" x14ac:dyDescent="0.25"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8:20" x14ac:dyDescent="0.25"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8:20" x14ac:dyDescent="0.25"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8:20" x14ac:dyDescent="0.25"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8:20" x14ac:dyDescent="0.25"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8:20" x14ac:dyDescent="0.25"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8:20" x14ac:dyDescent="0.25"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8:20" x14ac:dyDescent="0.25"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8:20" x14ac:dyDescent="0.25"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8:20" x14ac:dyDescent="0.25"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8:20" x14ac:dyDescent="0.25"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8:20" x14ac:dyDescent="0.25"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8:20" x14ac:dyDescent="0.25"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8:20" x14ac:dyDescent="0.25"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8:20" x14ac:dyDescent="0.25"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8:20" x14ac:dyDescent="0.25"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8:20" x14ac:dyDescent="0.25"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8:20" x14ac:dyDescent="0.25"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8:20" x14ac:dyDescent="0.25"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8:20" x14ac:dyDescent="0.25"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8:20" x14ac:dyDescent="0.25"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8:20" x14ac:dyDescent="0.25"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8:20" x14ac:dyDescent="0.25"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8:20" x14ac:dyDescent="0.25"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8:20" x14ac:dyDescent="0.25"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8:20" x14ac:dyDescent="0.25"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8:20" x14ac:dyDescent="0.25"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8:20" x14ac:dyDescent="0.25"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8:20" x14ac:dyDescent="0.25"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8:20" x14ac:dyDescent="0.25"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8:20" x14ac:dyDescent="0.25"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8:20" x14ac:dyDescent="0.25"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8:20" x14ac:dyDescent="0.25"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8:20" x14ac:dyDescent="0.25"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8:20" x14ac:dyDescent="0.25"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8:20" x14ac:dyDescent="0.25"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8:20" x14ac:dyDescent="0.25"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R48"/>
  <sheetViews>
    <sheetView topLeftCell="A28" workbookViewId="0">
      <selection activeCell="O29" sqref="O29:R29"/>
    </sheetView>
  </sheetViews>
  <sheetFormatPr defaultRowHeight="15" x14ac:dyDescent="0.25"/>
  <cols>
    <col min="1" max="1" width="4.28515625" customWidth="1"/>
    <col min="2" max="2" width="4.7109375" customWidth="1"/>
    <col min="3" max="3" width="21.42578125" customWidth="1"/>
  </cols>
  <sheetData>
    <row r="12" spans="2:12" x14ac:dyDescent="0.25">
      <c r="B12" s="65">
        <v>1</v>
      </c>
      <c r="C12" s="65" t="s">
        <v>28</v>
      </c>
      <c r="D12" s="65"/>
      <c r="E12" s="66"/>
      <c r="F12" s="66">
        <v>20.14</v>
      </c>
      <c r="G12" s="66"/>
      <c r="H12" s="66"/>
      <c r="I12" s="77" t="s">
        <v>79</v>
      </c>
      <c r="J12" s="67"/>
      <c r="K12" s="67"/>
      <c r="L12" s="67"/>
    </row>
    <row r="13" spans="2:12" x14ac:dyDescent="0.25">
      <c r="B13" s="5">
        <v>2</v>
      </c>
      <c r="C13" s="5" t="s">
        <v>8</v>
      </c>
      <c r="D13" s="5">
        <v>2.2799999999999998</v>
      </c>
      <c r="E13" s="6"/>
      <c r="F13" s="6"/>
      <c r="G13" s="6"/>
      <c r="H13" s="6"/>
      <c r="I13" s="56"/>
      <c r="J13" s="64"/>
      <c r="K13" s="64"/>
      <c r="L13" s="64"/>
    </row>
    <row r="14" spans="2:12" x14ac:dyDescent="0.25">
      <c r="B14" s="65">
        <v>3</v>
      </c>
      <c r="C14" s="65" t="s">
        <v>7</v>
      </c>
      <c r="D14" s="65"/>
      <c r="E14" s="66"/>
      <c r="F14" s="66">
        <v>36.64</v>
      </c>
      <c r="G14" s="66"/>
      <c r="H14" s="66"/>
      <c r="I14" s="77" t="s">
        <v>79</v>
      </c>
      <c r="J14" s="67"/>
      <c r="K14" s="67"/>
      <c r="L14" s="67"/>
    </row>
    <row r="15" spans="2:12" x14ac:dyDescent="0.25">
      <c r="B15" s="5">
        <v>4</v>
      </c>
      <c r="C15" s="5" t="s">
        <v>8</v>
      </c>
      <c r="D15" s="5">
        <v>2.29</v>
      </c>
      <c r="E15" s="6"/>
      <c r="F15" s="6"/>
      <c r="G15" s="6"/>
      <c r="H15" s="6"/>
      <c r="I15" s="56"/>
      <c r="J15" s="64"/>
      <c r="K15" s="64"/>
      <c r="L15" s="64"/>
    </row>
    <row r="16" spans="2:12" x14ac:dyDescent="0.25">
      <c r="B16" s="68">
        <v>5</v>
      </c>
      <c r="C16" s="68" t="s">
        <v>1</v>
      </c>
      <c r="D16" s="68"/>
      <c r="E16" s="19">
        <v>68.010000000000005</v>
      </c>
      <c r="F16" s="19"/>
      <c r="G16" s="19"/>
      <c r="H16" s="19"/>
      <c r="I16" s="78" t="s">
        <v>81</v>
      </c>
      <c r="J16" s="70"/>
      <c r="K16" s="70"/>
      <c r="L16" s="70"/>
    </row>
    <row r="17" spans="2:18" x14ac:dyDescent="0.25">
      <c r="B17" s="74">
        <v>6</v>
      </c>
      <c r="C17" s="74" t="s">
        <v>9</v>
      </c>
      <c r="D17" s="74"/>
      <c r="E17" s="18"/>
      <c r="F17" s="18"/>
      <c r="G17" s="18">
        <v>7.87</v>
      </c>
      <c r="H17" s="18"/>
      <c r="I17" s="79" t="s">
        <v>80</v>
      </c>
      <c r="J17" s="75"/>
      <c r="K17" s="75"/>
      <c r="L17" s="75"/>
    </row>
    <row r="18" spans="2:18" x14ac:dyDescent="0.25">
      <c r="B18" s="5">
        <v>7</v>
      </c>
      <c r="C18" s="5" t="s">
        <v>10</v>
      </c>
      <c r="D18" s="6">
        <v>0.9</v>
      </c>
      <c r="E18" s="6"/>
      <c r="F18" s="6"/>
      <c r="G18" s="6"/>
      <c r="H18" s="6"/>
      <c r="I18" s="56"/>
      <c r="J18" s="64"/>
      <c r="K18" s="64"/>
      <c r="L18" s="64"/>
    </row>
    <row r="19" spans="2:18" x14ac:dyDescent="0.25">
      <c r="B19" s="5">
        <v>8</v>
      </c>
      <c r="C19" s="5" t="s">
        <v>10</v>
      </c>
      <c r="D19" s="6">
        <v>0.9</v>
      </c>
      <c r="E19" s="6"/>
      <c r="F19" s="6"/>
      <c r="G19" s="6"/>
      <c r="H19" s="6"/>
      <c r="I19" s="56"/>
      <c r="J19" s="64"/>
      <c r="K19" s="64"/>
      <c r="L19" s="64"/>
    </row>
    <row r="20" spans="2:18" x14ac:dyDescent="0.25">
      <c r="B20" s="74">
        <v>9</v>
      </c>
      <c r="C20" s="74" t="s">
        <v>9</v>
      </c>
      <c r="D20" s="74"/>
      <c r="E20" s="18"/>
      <c r="F20" s="18"/>
      <c r="G20" s="18">
        <v>7.26</v>
      </c>
      <c r="H20" s="18"/>
      <c r="I20" s="79" t="s">
        <v>80</v>
      </c>
      <c r="J20" s="75"/>
      <c r="K20" s="75"/>
      <c r="L20" s="75"/>
    </row>
    <row r="21" spans="2:18" x14ac:dyDescent="0.25">
      <c r="B21" s="68">
        <v>10</v>
      </c>
      <c r="C21" s="68" t="s">
        <v>6</v>
      </c>
      <c r="D21" s="68"/>
      <c r="E21" s="19">
        <v>2.8</v>
      </c>
      <c r="F21" s="19"/>
      <c r="G21" s="19"/>
      <c r="H21" s="19"/>
      <c r="I21" s="78" t="s">
        <v>81</v>
      </c>
      <c r="J21" s="70"/>
      <c r="K21" s="70"/>
      <c r="L21" s="70"/>
    </row>
    <row r="22" spans="2:18" x14ac:dyDescent="0.25">
      <c r="B22" s="68">
        <v>11</v>
      </c>
      <c r="C22" s="68" t="s">
        <v>29</v>
      </c>
      <c r="D22" s="68"/>
      <c r="E22" s="19">
        <v>17.29</v>
      </c>
      <c r="F22" s="19"/>
      <c r="G22" s="19"/>
      <c r="H22" s="19"/>
      <c r="I22" s="78" t="s">
        <v>81</v>
      </c>
      <c r="J22" s="70"/>
      <c r="K22" s="70"/>
      <c r="L22" s="70"/>
    </row>
    <row r="23" spans="2:18" x14ac:dyDescent="0.25">
      <c r="B23" s="68">
        <v>12</v>
      </c>
      <c r="C23" s="68" t="s">
        <v>12</v>
      </c>
      <c r="D23" s="68"/>
      <c r="E23" s="19">
        <v>43.98</v>
      </c>
      <c r="F23" s="19"/>
      <c r="G23" s="19"/>
      <c r="H23" s="19"/>
      <c r="I23" s="78" t="s">
        <v>81</v>
      </c>
      <c r="J23" s="70"/>
      <c r="K23" s="70"/>
      <c r="L23" s="70"/>
    </row>
    <row r="24" spans="2:18" x14ac:dyDescent="0.25">
      <c r="B24" s="74">
        <v>13</v>
      </c>
      <c r="C24" s="74" t="s">
        <v>30</v>
      </c>
      <c r="D24" s="74"/>
      <c r="E24" s="18"/>
      <c r="F24" s="18"/>
      <c r="G24" s="18">
        <v>4.6900000000000004</v>
      </c>
      <c r="H24" s="18"/>
      <c r="I24" s="79" t="s">
        <v>80</v>
      </c>
      <c r="J24" s="75"/>
      <c r="K24" s="75"/>
      <c r="L24" s="75"/>
    </row>
    <row r="25" spans="2:18" x14ac:dyDescent="0.25">
      <c r="B25" s="71">
        <v>14</v>
      </c>
      <c r="C25" s="71" t="s">
        <v>30</v>
      </c>
      <c r="D25" s="71"/>
      <c r="E25" s="72"/>
      <c r="F25" s="72"/>
      <c r="G25" s="72"/>
      <c r="H25" s="72">
        <v>7.89</v>
      </c>
      <c r="I25" s="80" t="s">
        <v>82</v>
      </c>
      <c r="J25" s="73"/>
      <c r="K25" s="73"/>
      <c r="L25" s="73"/>
    </row>
    <row r="26" spans="2:18" x14ac:dyDescent="0.25">
      <c r="B26" s="74">
        <v>15</v>
      </c>
      <c r="C26" s="74" t="s">
        <v>15</v>
      </c>
      <c r="D26" s="74"/>
      <c r="E26" s="18"/>
      <c r="F26" s="18"/>
      <c r="G26" s="18">
        <v>8.1</v>
      </c>
      <c r="H26" s="18"/>
      <c r="I26" s="79" t="s">
        <v>80</v>
      </c>
      <c r="J26" s="75"/>
      <c r="K26" s="75"/>
      <c r="L26" s="75"/>
    </row>
    <row r="27" spans="2:18" x14ac:dyDescent="0.25">
      <c r="B27" s="68">
        <v>16</v>
      </c>
      <c r="C27" s="68" t="s">
        <v>29</v>
      </c>
      <c r="D27" s="68"/>
      <c r="E27" s="19">
        <v>17.559999999999999</v>
      </c>
      <c r="F27" s="19"/>
      <c r="G27" s="19"/>
      <c r="H27" s="19"/>
      <c r="I27" s="78" t="s">
        <v>81</v>
      </c>
      <c r="J27" s="70"/>
      <c r="K27" s="70"/>
      <c r="L27" s="70"/>
    </row>
    <row r="28" spans="2:18" x14ac:dyDescent="0.25">
      <c r="B28" s="68">
        <v>17</v>
      </c>
      <c r="C28" s="68" t="s">
        <v>12</v>
      </c>
      <c r="D28" s="68"/>
      <c r="E28" s="19">
        <v>26.04</v>
      </c>
      <c r="F28" s="19"/>
      <c r="G28" s="19"/>
      <c r="H28" s="19"/>
      <c r="I28" s="78" t="s">
        <v>81</v>
      </c>
      <c r="J28" s="70"/>
      <c r="K28" s="70"/>
      <c r="L28" s="70"/>
    </row>
    <row r="29" spans="2:18" ht="150" customHeight="1" x14ac:dyDescent="0.25">
      <c r="B29" s="74">
        <v>18</v>
      </c>
      <c r="C29" s="74" t="s">
        <v>15</v>
      </c>
      <c r="D29" s="74"/>
      <c r="E29" s="18"/>
      <c r="F29" s="18"/>
      <c r="G29" s="18">
        <v>7.87</v>
      </c>
      <c r="H29" s="18"/>
      <c r="I29" s="79" t="s">
        <v>80</v>
      </c>
      <c r="J29" s="75"/>
      <c r="K29" s="75"/>
      <c r="L29" s="75"/>
      <c r="O29" s="932" t="s">
        <v>222</v>
      </c>
      <c r="P29" s="932"/>
      <c r="Q29" s="932"/>
      <c r="R29" s="932"/>
    </row>
    <row r="30" spans="2:18" ht="30" x14ac:dyDescent="0.25">
      <c r="B30" s="68">
        <v>19</v>
      </c>
      <c r="C30" s="68" t="s">
        <v>29</v>
      </c>
      <c r="D30" s="68"/>
      <c r="E30" s="19">
        <v>8.4600000000000009</v>
      </c>
      <c r="F30" s="19"/>
      <c r="G30" s="19"/>
      <c r="H30" s="19"/>
      <c r="I30" s="78" t="s">
        <v>81</v>
      </c>
      <c r="J30" s="70"/>
      <c r="K30" s="70"/>
      <c r="L30" s="70"/>
      <c r="P30" s="244" t="s">
        <v>223</v>
      </c>
    </row>
    <row r="31" spans="2:18" x14ac:dyDescent="0.25">
      <c r="B31" s="68">
        <v>20</v>
      </c>
      <c r="C31" s="68" t="s">
        <v>29</v>
      </c>
      <c r="D31" s="68"/>
      <c r="E31" s="19">
        <v>8.26</v>
      </c>
      <c r="F31" s="19"/>
      <c r="G31" s="19"/>
      <c r="H31" s="19"/>
      <c r="I31" s="78" t="s">
        <v>81</v>
      </c>
      <c r="J31" s="70"/>
      <c r="K31" s="70"/>
      <c r="L31" s="70"/>
    </row>
    <row r="32" spans="2:18" x14ac:dyDescent="0.25">
      <c r="B32" s="65">
        <v>21</v>
      </c>
      <c r="C32" s="65" t="s">
        <v>31</v>
      </c>
      <c r="D32" s="65"/>
      <c r="E32" s="66"/>
      <c r="F32" s="66">
        <v>43.5</v>
      </c>
      <c r="G32" s="66"/>
      <c r="H32" s="66"/>
      <c r="I32" s="77" t="s">
        <v>79</v>
      </c>
      <c r="J32" s="67"/>
      <c r="K32" s="67"/>
      <c r="L32" s="67"/>
    </row>
    <row r="33" spans="2:12" x14ac:dyDescent="0.25">
      <c r="B33" s="65">
        <v>22</v>
      </c>
      <c r="C33" s="65" t="s">
        <v>14</v>
      </c>
      <c r="D33" s="65"/>
      <c r="E33" s="66"/>
      <c r="F33" s="66">
        <v>18.41</v>
      </c>
      <c r="G33" s="66"/>
      <c r="H33" s="66"/>
      <c r="I33" s="77" t="s">
        <v>79</v>
      </c>
      <c r="J33" s="67"/>
      <c r="K33" s="67"/>
      <c r="L33" s="67"/>
    </row>
    <row r="34" spans="2:12" x14ac:dyDescent="0.25">
      <c r="B34" s="65">
        <v>23</v>
      </c>
      <c r="C34" s="65" t="s">
        <v>2</v>
      </c>
      <c r="D34" s="65"/>
      <c r="E34" s="66"/>
      <c r="F34" s="66">
        <v>2.0699999999999998</v>
      </c>
      <c r="G34" s="66"/>
      <c r="H34" s="66"/>
      <c r="I34" s="77" t="s">
        <v>79</v>
      </c>
      <c r="J34" s="67"/>
      <c r="K34" s="67"/>
      <c r="L34" s="67"/>
    </row>
    <row r="35" spans="2:12" x14ac:dyDescent="0.25">
      <c r="B35" s="74">
        <v>24</v>
      </c>
      <c r="C35" s="74" t="s">
        <v>15</v>
      </c>
      <c r="D35" s="74"/>
      <c r="E35" s="18"/>
      <c r="F35" s="18"/>
      <c r="G35" s="18">
        <v>1.92</v>
      </c>
      <c r="H35" s="18"/>
      <c r="I35" s="79" t="s">
        <v>80</v>
      </c>
      <c r="J35" s="75"/>
      <c r="K35" s="75"/>
      <c r="L35" s="75"/>
    </row>
    <row r="36" spans="2:12" x14ac:dyDescent="0.25">
      <c r="B36" s="74">
        <v>25</v>
      </c>
      <c r="C36" s="18" t="s">
        <v>17</v>
      </c>
      <c r="D36" s="18"/>
      <c r="E36" s="18"/>
      <c r="F36" s="18"/>
      <c r="G36" s="18">
        <v>6.05</v>
      </c>
      <c r="H36" s="18"/>
      <c r="I36" s="79" t="s">
        <v>80</v>
      </c>
      <c r="J36" s="75"/>
      <c r="K36" s="75"/>
      <c r="L36" s="75"/>
    </row>
    <row r="37" spans="2:12" x14ac:dyDescent="0.25">
      <c r="B37" s="65">
        <v>26</v>
      </c>
      <c r="C37" s="66" t="s">
        <v>17</v>
      </c>
      <c r="D37" s="66"/>
      <c r="E37" s="66"/>
      <c r="F37" s="66">
        <v>1.17</v>
      </c>
      <c r="G37" s="66"/>
      <c r="H37" s="66"/>
      <c r="I37" s="77" t="s">
        <v>79</v>
      </c>
      <c r="J37" s="67"/>
      <c r="K37" s="67"/>
      <c r="L37" s="67"/>
    </row>
    <row r="38" spans="2:12" x14ac:dyDescent="0.25">
      <c r="B38" s="68">
        <v>27</v>
      </c>
      <c r="C38" s="68" t="s">
        <v>18</v>
      </c>
      <c r="D38" s="68"/>
      <c r="E38" s="19">
        <v>5.98</v>
      </c>
      <c r="F38" s="19"/>
      <c r="G38" s="19"/>
      <c r="H38" s="19"/>
      <c r="I38" s="78" t="s">
        <v>81</v>
      </c>
      <c r="J38" s="70"/>
      <c r="K38" s="70"/>
      <c r="L38" s="70"/>
    </row>
    <row r="39" spans="2:12" x14ac:dyDescent="0.25">
      <c r="B39" s="68">
        <v>28</v>
      </c>
      <c r="C39" s="68" t="s">
        <v>32</v>
      </c>
      <c r="D39" s="68"/>
      <c r="E39" s="19">
        <v>5.99</v>
      </c>
      <c r="F39" s="19"/>
      <c r="G39" s="19"/>
      <c r="H39" s="19"/>
      <c r="I39" s="78" t="s">
        <v>81</v>
      </c>
      <c r="J39" s="70"/>
      <c r="K39" s="70"/>
      <c r="L39" s="70"/>
    </row>
    <row r="40" spans="2:12" x14ac:dyDescent="0.25">
      <c r="B40" s="68">
        <v>29</v>
      </c>
      <c r="C40" s="68" t="s">
        <v>11</v>
      </c>
      <c r="D40" s="68"/>
      <c r="E40" s="19">
        <v>12.17</v>
      </c>
      <c r="F40" s="19"/>
      <c r="G40" s="19"/>
      <c r="H40" s="19"/>
      <c r="I40" s="78" t="s">
        <v>81</v>
      </c>
      <c r="J40" s="70"/>
      <c r="K40" s="70"/>
      <c r="L40" s="70"/>
    </row>
    <row r="41" spans="2:12" x14ac:dyDescent="0.25">
      <c r="B41" s="68">
        <v>30</v>
      </c>
      <c r="C41" s="68" t="s">
        <v>1</v>
      </c>
      <c r="D41" s="68"/>
      <c r="E41" s="19">
        <v>28.59</v>
      </c>
      <c r="F41" s="19"/>
      <c r="G41" s="19"/>
      <c r="H41" s="19"/>
      <c r="I41" s="78" t="s">
        <v>81</v>
      </c>
      <c r="J41" s="70"/>
      <c r="K41" s="70"/>
      <c r="L41" s="70"/>
    </row>
    <row r="42" spans="2:12" x14ac:dyDescent="0.25">
      <c r="B42" s="74">
        <v>31</v>
      </c>
      <c r="C42" s="74" t="s">
        <v>9</v>
      </c>
      <c r="D42" s="74"/>
      <c r="E42" s="18"/>
      <c r="F42" s="18"/>
      <c r="G42" s="18">
        <v>8.3000000000000007</v>
      </c>
      <c r="H42" s="18"/>
      <c r="I42" s="79" t="s">
        <v>80</v>
      </c>
      <c r="J42" s="75"/>
      <c r="K42" s="75"/>
      <c r="L42" s="75"/>
    </row>
    <row r="43" spans="2:12" x14ac:dyDescent="0.25">
      <c r="B43" s="74">
        <v>32</v>
      </c>
      <c r="C43" s="74" t="s">
        <v>9</v>
      </c>
      <c r="D43" s="74"/>
      <c r="E43" s="18"/>
      <c r="F43" s="18"/>
      <c r="G43" s="18">
        <v>7.83</v>
      </c>
      <c r="H43" s="18"/>
      <c r="I43" s="79" t="s">
        <v>80</v>
      </c>
      <c r="J43" s="75"/>
      <c r="K43" s="75"/>
      <c r="L43" s="75"/>
    </row>
    <row r="44" spans="2:12" x14ac:dyDescent="0.25">
      <c r="B44" s="68">
        <v>33</v>
      </c>
      <c r="C44" s="68" t="s">
        <v>33</v>
      </c>
      <c r="D44" s="68"/>
      <c r="E44" s="19">
        <v>26.41</v>
      </c>
      <c r="F44" s="19"/>
      <c r="G44" s="19"/>
      <c r="H44" s="19"/>
      <c r="I44" s="78" t="s">
        <v>81</v>
      </c>
      <c r="J44" s="70"/>
      <c r="K44" s="70"/>
      <c r="L44" s="70"/>
    </row>
    <row r="45" spans="2:12" x14ac:dyDescent="0.25">
      <c r="B45" s="68">
        <v>34</v>
      </c>
      <c r="C45" s="68" t="s">
        <v>33</v>
      </c>
      <c r="D45" s="68"/>
      <c r="E45" s="19">
        <v>26.78</v>
      </c>
      <c r="F45" s="19"/>
      <c r="G45" s="19"/>
      <c r="H45" s="19"/>
      <c r="I45" s="78" t="s">
        <v>81</v>
      </c>
      <c r="J45" s="69"/>
      <c r="K45" s="69"/>
      <c r="L45" s="69"/>
    </row>
    <row r="46" spans="2:12" x14ac:dyDescent="0.25">
      <c r="B46" s="68">
        <v>35</v>
      </c>
      <c r="C46" s="68" t="s">
        <v>1</v>
      </c>
      <c r="D46" s="68"/>
      <c r="E46" s="68"/>
      <c r="F46" s="68"/>
      <c r="G46" s="68"/>
      <c r="H46" s="68"/>
      <c r="I46" s="78" t="s">
        <v>81</v>
      </c>
      <c r="J46" s="69"/>
      <c r="K46" s="69"/>
      <c r="L46" s="69"/>
    </row>
    <row r="47" spans="2:12" x14ac:dyDescent="0.25">
      <c r="B47" s="5"/>
      <c r="C47" s="76">
        <f>D47+E47+F47+G47+H47</f>
        <v>494.39999999999992</v>
      </c>
      <c r="D47" s="81">
        <f>SUM(D13:D46)</f>
        <v>6.370000000000001</v>
      </c>
      <c r="E47" s="76">
        <f>SUM(E12:E46)</f>
        <v>298.31999999999994</v>
      </c>
      <c r="F47" s="76">
        <f>SUM(F12:F46)</f>
        <v>121.92999999999999</v>
      </c>
      <c r="G47" s="76">
        <f>SUM(G12:G46)</f>
        <v>59.89</v>
      </c>
      <c r="H47" s="76">
        <f>SUM(H25:H46)</f>
        <v>7.89</v>
      </c>
      <c r="I47" s="5"/>
      <c r="J47" s="5"/>
      <c r="K47" s="5"/>
      <c r="L47" s="5"/>
    </row>
    <row r="48" spans="2:12" x14ac:dyDescent="0.25">
      <c r="B48" s="45"/>
      <c r="C48" s="45"/>
      <c r="D48" s="45">
        <v>6.37</v>
      </c>
      <c r="E48" s="45"/>
      <c r="F48" s="45">
        <v>121.93</v>
      </c>
      <c r="G48" s="45">
        <v>59.89</v>
      </c>
      <c r="H48" s="45">
        <v>7.89</v>
      </c>
      <c r="I48" s="45"/>
      <c r="J48" s="45"/>
      <c r="K48" s="45"/>
      <c r="L48" s="45"/>
    </row>
  </sheetData>
  <mergeCells count="1">
    <mergeCell ref="O29:R29"/>
  </mergeCells>
  <hyperlinks>
    <hyperlink ref="P30" r:id="rId1" tooltip="Калин Янакиев" display="https://knizhen-pazar.net/index.php?search=%D0%9A%D0%B0%D0%BB%D0%B8%D0%BD%20%D0%AF%D0%BD%D0%B0%D0%BA%D0%B8%D0%B5%D0%B2&amp;searchin=nam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29"/>
  <sheetViews>
    <sheetView topLeftCell="A13" workbookViewId="0">
      <selection activeCell="L23" sqref="L23"/>
    </sheetView>
  </sheetViews>
  <sheetFormatPr defaultRowHeight="15" x14ac:dyDescent="0.25"/>
  <cols>
    <col min="1" max="1" width="5" customWidth="1"/>
    <col min="2" max="2" width="14.28515625" customWidth="1"/>
    <col min="3" max="3" width="5.7109375" customWidth="1"/>
    <col min="4" max="5" width="6.28515625" customWidth="1"/>
    <col min="6" max="6" width="11.140625" customWidth="1"/>
    <col min="7" max="7" width="9.28515625" customWidth="1"/>
  </cols>
  <sheetData>
    <row r="3" spans="1:20" x14ac:dyDescent="0.25">
      <c r="E3" t="s">
        <v>164</v>
      </c>
    </row>
    <row r="4" spans="1:20" ht="23.25" x14ac:dyDescent="0.25">
      <c r="A4" s="5">
        <v>1</v>
      </c>
      <c r="B4" s="102" t="s">
        <v>91</v>
      </c>
      <c r="C4" s="102"/>
      <c r="D4" s="6"/>
      <c r="E4" s="6">
        <v>29.2</v>
      </c>
      <c r="F4" s="104" t="s">
        <v>104</v>
      </c>
      <c r="G4" s="6" t="s">
        <v>105</v>
      </c>
      <c r="H4" s="104" t="s">
        <v>108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ht="23.25" x14ac:dyDescent="0.25">
      <c r="A5" s="5">
        <v>2</v>
      </c>
      <c r="B5" s="102" t="s">
        <v>91</v>
      </c>
      <c r="C5" s="102"/>
      <c r="D5" s="6"/>
      <c r="E5" s="6">
        <v>20.2</v>
      </c>
      <c r="F5" s="104" t="s">
        <v>104</v>
      </c>
      <c r="G5" s="6" t="s">
        <v>105</v>
      </c>
      <c r="H5" s="104" t="s">
        <v>109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23.25" x14ac:dyDescent="0.25">
      <c r="A6" s="5">
        <v>3</v>
      </c>
      <c r="B6" s="102" t="s">
        <v>91</v>
      </c>
      <c r="C6" s="102"/>
      <c r="D6" s="6"/>
      <c r="E6" s="6">
        <v>20.2</v>
      </c>
      <c r="F6" s="104" t="s">
        <v>104</v>
      </c>
      <c r="G6" s="6" t="s">
        <v>105</v>
      </c>
      <c r="H6" s="104" t="s">
        <v>110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3.25" x14ac:dyDescent="0.25">
      <c r="A7" s="5">
        <v>4</v>
      </c>
      <c r="B7" s="102" t="s">
        <v>91</v>
      </c>
      <c r="C7" s="102"/>
      <c r="D7" s="6"/>
      <c r="E7" s="6">
        <v>20.2</v>
      </c>
      <c r="F7" s="104" t="s">
        <v>104</v>
      </c>
      <c r="G7" s="6" t="s">
        <v>105</v>
      </c>
      <c r="H7" s="104" t="s">
        <v>111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ht="23.25" x14ac:dyDescent="0.25">
      <c r="A8" s="5">
        <v>5</v>
      </c>
      <c r="B8" s="102" t="s">
        <v>91</v>
      </c>
      <c r="C8" s="102"/>
      <c r="D8" s="6"/>
      <c r="E8" s="6">
        <v>20.2</v>
      </c>
      <c r="F8" s="104" t="s">
        <v>104</v>
      </c>
      <c r="G8" s="6" t="s">
        <v>105</v>
      </c>
      <c r="H8" s="104" t="s">
        <v>112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ht="32.25" customHeight="1" x14ac:dyDescent="0.25">
      <c r="A9" s="5">
        <v>6</v>
      </c>
      <c r="B9" s="103" t="s">
        <v>92</v>
      </c>
      <c r="C9" s="103"/>
      <c r="D9" s="6">
        <v>4.8499999999999996</v>
      </c>
      <c r="E9" s="6"/>
      <c r="F9" s="104" t="s">
        <v>82</v>
      </c>
      <c r="G9" s="6" t="s">
        <v>106</v>
      </c>
      <c r="H9" s="243" t="s">
        <v>113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ht="24.75" x14ac:dyDescent="0.25">
      <c r="A10" s="5">
        <v>7</v>
      </c>
      <c r="B10" s="103" t="s">
        <v>93</v>
      </c>
      <c r="C10" s="103"/>
      <c r="D10" s="6">
        <v>3.75</v>
      </c>
      <c r="E10" s="6"/>
      <c r="F10" s="104" t="s">
        <v>82</v>
      </c>
      <c r="G10" s="6" t="s">
        <v>106</v>
      </c>
      <c r="H10" s="243" t="s">
        <v>114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ht="23.25" x14ac:dyDescent="0.25">
      <c r="A11" s="5">
        <v>8</v>
      </c>
      <c r="B11" s="103" t="s">
        <v>92</v>
      </c>
      <c r="C11" s="103"/>
      <c r="D11" s="6">
        <v>4.8499999999999996</v>
      </c>
      <c r="E11" s="6"/>
      <c r="F11" s="104" t="s">
        <v>82</v>
      </c>
      <c r="G11" s="6" t="s">
        <v>106</v>
      </c>
      <c r="H11" s="243" t="s">
        <v>115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ht="23.25" x14ac:dyDescent="0.25">
      <c r="A12" s="5">
        <v>9</v>
      </c>
      <c r="B12" s="103" t="s">
        <v>92</v>
      </c>
      <c r="C12" s="103"/>
      <c r="D12" s="6">
        <v>4.8499999999999996</v>
      </c>
      <c r="E12" s="6"/>
      <c r="F12" s="104" t="s">
        <v>82</v>
      </c>
      <c r="G12" s="6" t="s">
        <v>106</v>
      </c>
      <c r="H12" s="243" t="s">
        <v>116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ht="23.25" x14ac:dyDescent="0.25">
      <c r="A13" s="5">
        <v>10</v>
      </c>
      <c r="B13" s="103" t="s">
        <v>92</v>
      </c>
      <c r="C13" s="103"/>
      <c r="D13" s="6">
        <v>4.8499999999999996</v>
      </c>
      <c r="E13" s="6"/>
      <c r="F13" s="104" t="s">
        <v>82</v>
      </c>
      <c r="G13" s="6" t="s">
        <v>106</v>
      </c>
      <c r="H13" s="243" t="s">
        <v>117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23.25" x14ac:dyDescent="0.25">
      <c r="A14" s="5">
        <v>11</v>
      </c>
      <c r="B14" s="103" t="s">
        <v>92</v>
      </c>
      <c r="C14" s="103"/>
      <c r="D14" s="6">
        <v>4.8499999999999996</v>
      </c>
      <c r="E14" s="6"/>
      <c r="F14" s="104" t="s">
        <v>82</v>
      </c>
      <c r="G14" s="6" t="s">
        <v>106</v>
      </c>
      <c r="H14" s="243" t="s">
        <v>118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23.25" x14ac:dyDescent="0.25">
      <c r="A15" s="5">
        <v>12</v>
      </c>
      <c r="B15" s="103" t="s">
        <v>94</v>
      </c>
      <c r="C15" s="103"/>
      <c r="D15" s="6"/>
      <c r="E15" s="6">
        <v>7.25</v>
      </c>
      <c r="F15" s="104" t="s">
        <v>104</v>
      </c>
      <c r="G15" s="6" t="s">
        <v>105</v>
      </c>
      <c r="H15" s="104" t="s">
        <v>119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ht="24.75" x14ac:dyDescent="0.25">
      <c r="A16" s="5">
        <v>13</v>
      </c>
      <c r="B16" s="103" t="s">
        <v>95</v>
      </c>
      <c r="C16" s="103"/>
      <c r="D16" s="6"/>
      <c r="E16" s="6">
        <v>7.95</v>
      </c>
      <c r="F16" s="104" t="s">
        <v>104</v>
      </c>
      <c r="G16" s="6" t="s">
        <v>105</v>
      </c>
      <c r="H16" s="104" t="s">
        <v>120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23.25" x14ac:dyDescent="0.25">
      <c r="A17" s="5">
        <v>14</v>
      </c>
      <c r="B17" s="103" t="s">
        <v>96</v>
      </c>
      <c r="C17" s="103"/>
      <c r="D17" s="6"/>
      <c r="E17" s="6">
        <v>35.85</v>
      </c>
      <c r="F17" s="104" t="s">
        <v>104</v>
      </c>
      <c r="G17" s="6" t="s">
        <v>105</v>
      </c>
      <c r="H17" s="104" t="s">
        <v>121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23.25" x14ac:dyDescent="0.25">
      <c r="A18" s="5">
        <v>15</v>
      </c>
      <c r="B18" s="103" t="s">
        <v>97</v>
      </c>
      <c r="C18" s="103"/>
      <c r="D18" s="6"/>
      <c r="E18" s="6">
        <v>70.75</v>
      </c>
      <c r="F18" s="104" t="s">
        <v>104</v>
      </c>
      <c r="G18" s="6" t="s">
        <v>105</v>
      </c>
      <c r="H18" s="104" t="s">
        <v>122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ht="23.25" x14ac:dyDescent="0.25">
      <c r="A19" s="5">
        <v>16</v>
      </c>
      <c r="B19" s="103" t="s">
        <v>98</v>
      </c>
      <c r="C19" s="103"/>
      <c r="D19" s="6"/>
      <c r="E19" s="6">
        <v>2.0499999999999998</v>
      </c>
      <c r="F19" s="104" t="s">
        <v>104</v>
      </c>
      <c r="G19" s="6" t="s">
        <v>105</v>
      </c>
      <c r="H19" s="104" t="s">
        <v>123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ht="23.25" x14ac:dyDescent="0.25">
      <c r="A20" s="5">
        <v>17</v>
      </c>
      <c r="B20" s="103" t="s">
        <v>99</v>
      </c>
      <c r="C20" s="103"/>
      <c r="D20" s="6"/>
      <c r="E20" s="6">
        <v>1.95</v>
      </c>
      <c r="F20" s="104" t="s">
        <v>104</v>
      </c>
      <c r="G20" s="6" t="s">
        <v>105</v>
      </c>
      <c r="H20" s="104" t="s">
        <v>124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ht="24.75" x14ac:dyDescent="0.25">
      <c r="A21" s="5">
        <v>18</v>
      </c>
      <c r="B21" s="103" t="s">
        <v>100</v>
      </c>
      <c r="C21" s="6"/>
      <c r="D21" s="6">
        <v>1.25</v>
      </c>
      <c r="E21" s="6"/>
      <c r="F21" s="104" t="s">
        <v>82</v>
      </c>
      <c r="G21" s="6" t="s">
        <v>106</v>
      </c>
      <c r="H21" s="243" t="s">
        <v>125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ht="23.25" x14ac:dyDescent="0.25">
      <c r="A22" s="5">
        <v>19</v>
      </c>
      <c r="B22" s="103" t="s">
        <v>101</v>
      </c>
      <c r="C22" s="103"/>
      <c r="D22" s="6"/>
      <c r="E22" s="6">
        <v>13.75</v>
      </c>
      <c r="F22" s="104" t="s">
        <v>104</v>
      </c>
      <c r="G22" s="6" t="s">
        <v>105</v>
      </c>
      <c r="H22" s="104" t="s">
        <v>126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ht="34.5" x14ac:dyDescent="0.25">
      <c r="A23" s="5">
        <v>20</v>
      </c>
      <c r="B23" s="103" t="s">
        <v>102</v>
      </c>
      <c r="C23" s="103"/>
      <c r="D23" s="6"/>
      <c r="E23" s="6">
        <v>9.9</v>
      </c>
      <c r="F23" s="104" t="s">
        <v>104</v>
      </c>
      <c r="G23" s="104" t="s">
        <v>107</v>
      </c>
      <c r="H23" s="104" t="s">
        <v>127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23.25" x14ac:dyDescent="0.25">
      <c r="A24" s="5">
        <v>21</v>
      </c>
      <c r="B24" s="103" t="s">
        <v>103</v>
      </c>
      <c r="C24" s="103"/>
      <c r="D24" s="6"/>
      <c r="E24" s="6">
        <v>5.75</v>
      </c>
      <c r="F24" s="104" t="s">
        <v>104</v>
      </c>
      <c r="G24" s="6" t="s">
        <v>105</v>
      </c>
      <c r="H24" s="104" t="s">
        <v>128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x14ac:dyDescent="0.25">
      <c r="A25" s="5"/>
      <c r="B25" s="5"/>
      <c r="C25" s="6"/>
      <c r="D25" s="132">
        <f>SUM(D9:D24)</f>
        <v>29.25</v>
      </c>
      <c r="E25" s="132">
        <f>SUM(E4:E24)</f>
        <v>265.2</v>
      </c>
      <c r="F25" s="104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x14ac:dyDescent="0.25">
      <c r="D26" s="1"/>
      <c r="E26" s="1"/>
      <c r="F26" s="105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133"/>
      <c r="D27" s="1"/>
      <c r="E27" s="1"/>
      <c r="F27" s="10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F28" s="101"/>
    </row>
    <row r="29" spans="1:20" x14ac:dyDescent="0.25">
      <c r="F29" s="10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84"/>
  <sheetViews>
    <sheetView topLeftCell="A25" workbookViewId="0">
      <selection activeCell="K65" sqref="K65"/>
    </sheetView>
  </sheetViews>
  <sheetFormatPr defaultRowHeight="15" x14ac:dyDescent="0.25"/>
  <cols>
    <col min="1" max="1" width="23" customWidth="1"/>
    <col min="2" max="2" width="4.85546875" customWidth="1"/>
    <col min="3" max="3" width="7.5703125" customWidth="1"/>
    <col min="7" max="7" width="15.5703125" customWidth="1"/>
  </cols>
  <sheetData>
    <row r="4" spans="1:11" x14ac:dyDescent="0.25">
      <c r="A4" t="s">
        <v>131</v>
      </c>
    </row>
    <row r="5" spans="1:11" x14ac:dyDescent="0.25">
      <c r="A5" s="106" t="s">
        <v>130</v>
      </c>
      <c r="B5" s="106"/>
      <c r="C5" s="106">
        <v>16</v>
      </c>
      <c r="D5" s="106">
        <v>0.42</v>
      </c>
      <c r="E5" s="106">
        <v>2.95</v>
      </c>
      <c r="F5" s="108">
        <f>C5*D5*E5</f>
        <v>19.824000000000002</v>
      </c>
      <c r="G5" s="106"/>
      <c r="H5" s="106"/>
      <c r="I5" s="106"/>
      <c r="J5" s="106"/>
      <c r="K5" s="106"/>
    </row>
    <row r="6" spans="1:11" x14ac:dyDescent="0.25">
      <c r="A6" s="106"/>
      <c r="B6" s="106"/>
      <c r="C6" s="106"/>
      <c r="D6" s="106"/>
      <c r="E6" s="106"/>
      <c r="F6" s="107"/>
      <c r="G6" s="106"/>
      <c r="H6" s="106"/>
      <c r="I6" s="106"/>
      <c r="J6" s="106"/>
      <c r="K6" s="106"/>
    </row>
    <row r="7" spans="1:11" x14ac:dyDescent="0.25">
      <c r="A7" s="106" t="s">
        <v>129</v>
      </c>
      <c r="B7" s="106"/>
      <c r="C7" s="106">
        <v>16</v>
      </c>
      <c r="D7" s="106">
        <v>0.28999999999999998</v>
      </c>
      <c r="E7" s="106">
        <v>2.95</v>
      </c>
      <c r="F7" s="107">
        <f>C7*D7*E7</f>
        <v>13.688000000000001</v>
      </c>
      <c r="G7" s="106"/>
      <c r="H7" s="106"/>
      <c r="I7" s="106"/>
      <c r="J7" s="106"/>
      <c r="K7" s="106"/>
    </row>
    <row r="8" spans="1:11" x14ac:dyDescent="0.25">
      <c r="A8" s="106" t="s">
        <v>129</v>
      </c>
      <c r="B8" s="106"/>
      <c r="C8" s="106">
        <v>11</v>
      </c>
      <c r="D8" s="106">
        <v>0.53</v>
      </c>
      <c r="E8" s="106">
        <v>2.95</v>
      </c>
      <c r="F8" s="107">
        <f>C8*D8*E8</f>
        <v>17.198500000000003</v>
      </c>
      <c r="G8" s="106"/>
      <c r="H8" s="106"/>
      <c r="I8" s="106"/>
      <c r="J8" s="106"/>
      <c r="K8" s="106"/>
    </row>
    <row r="9" spans="1:11" x14ac:dyDescent="0.25">
      <c r="A9" s="106"/>
      <c r="B9" s="106"/>
      <c r="C9" s="106"/>
      <c r="D9" s="106"/>
      <c r="E9" s="106"/>
      <c r="F9" s="108">
        <f>SUM(F7:F8)</f>
        <v>30.886500000000005</v>
      </c>
      <c r="G9" s="106"/>
      <c r="H9" s="106"/>
      <c r="I9" s="106"/>
      <c r="J9" s="106"/>
      <c r="K9" s="106"/>
    </row>
    <row r="10" spans="1:11" x14ac:dyDescent="0.25">
      <c r="A10" s="106" t="s">
        <v>166</v>
      </c>
      <c r="B10" s="106"/>
      <c r="C10" s="106">
        <v>1.58</v>
      </c>
      <c r="D10" s="106">
        <v>2.95</v>
      </c>
      <c r="E10" s="108">
        <f>C10*D10</f>
        <v>4.6610000000000005</v>
      </c>
      <c r="F10" s="106"/>
      <c r="G10" s="106"/>
      <c r="H10" s="106"/>
      <c r="I10" s="109">
        <v>4.66</v>
      </c>
      <c r="J10" s="106"/>
      <c r="K10" s="106">
        <v>2</v>
      </c>
    </row>
    <row r="11" spans="1:11" x14ac:dyDescent="0.25">
      <c r="A11" s="106"/>
      <c r="B11" s="106"/>
      <c r="C11" s="106">
        <v>3.86</v>
      </c>
      <c r="D11" s="106">
        <v>2.95</v>
      </c>
      <c r="E11" s="108">
        <f>C11*D11</f>
        <v>11.387</v>
      </c>
      <c r="F11" s="106"/>
      <c r="G11" s="106"/>
      <c r="H11" s="106"/>
      <c r="I11" s="109">
        <v>11.39</v>
      </c>
      <c r="J11" s="106"/>
      <c r="K11" s="106">
        <v>6.4</v>
      </c>
    </row>
    <row r="12" spans="1:11" x14ac:dyDescent="0.25">
      <c r="A12" s="106"/>
      <c r="B12" s="106"/>
      <c r="C12" s="106">
        <v>11.1</v>
      </c>
      <c r="D12" s="106">
        <v>2.95</v>
      </c>
      <c r="E12" s="107">
        <f>C12*D12</f>
        <v>32.744999999999997</v>
      </c>
      <c r="F12" s="106">
        <v>1.8</v>
      </c>
      <c r="G12" s="106">
        <v>1.8</v>
      </c>
      <c r="H12" s="106">
        <f>F12*G12</f>
        <v>3.24</v>
      </c>
      <c r="I12" s="108">
        <f>E12-H12</f>
        <v>29.504999999999995</v>
      </c>
      <c r="J12" s="106"/>
      <c r="K12" s="106">
        <v>6.8</v>
      </c>
    </row>
    <row r="13" spans="1:11" x14ac:dyDescent="0.25">
      <c r="A13" s="106"/>
      <c r="B13" s="106"/>
      <c r="C13" s="106">
        <f>SUM(C10:C12)</f>
        <v>16.54</v>
      </c>
      <c r="D13" s="106"/>
      <c r="E13" s="106"/>
      <c r="F13" s="106"/>
      <c r="G13" s="106"/>
      <c r="H13" s="106"/>
      <c r="I13" s="110">
        <f>SUM(I10:I12)</f>
        <v>45.554999999999993</v>
      </c>
      <c r="J13" s="106"/>
      <c r="K13" s="106">
        <v>2.39</v>
      </c>
    </row>
    <row r="14" spans="1:11" x14ac:dyDescent="0.25">
      <c r="A14" s="106" t="s">
        <v>167</v>
      </c>
      <c r="B14" s="117"/>
      <c r="C14" s="118">
        <v>1.8</v>
      </c>
      <c r="D14" s="117">
        <v>2.95</v>
      </c>
      <c r="E14" s="119">
        <f>C14*D14</f>
        <v>5.3100000000000005</v>
      </c>
      <c r="F14" s="117"/>
      <c r="G14" s="117"/>
      <c r="H14" s="117"/>
      <c r="I14" s="117">
        <f>C14*D14</f>
        <v>5.3100000000000005</v>
      </c>
      <c r="J14" s="106"/>
      <c r="K14" s="106"/>
    </row>
    <row r="15" spans="1:11" x14ac:dyDescent="0.25">
      <c r="A15" s="106"/>
      <c r="B15" s="117"/>
      <c r="C15" s="118">
        <v>1.8</v>
      </c>
      <c r="D15" s="117">
        <v>2.95</v>
      </c>
      <c r="E15" s="119">
        <f>C15*D15</f>
        <v>5.3100000000000005</v>
      </c>
      <c r="F15" s="118">
        <v>0.9</v>
      </c>
      <c r="G15" s="118">
        <v>2.1</v>
      </c>
      <c r="H15" s="118">
        <f>F15*G15</f>
        <v>1.8900000000000001</v>
      </c>
      <c r="I15" s="116">
        <f>E15-H15</f>
        <v>3.4200000000000004</v>
      </c>
      <c r="J15" s="106"/>
      <c r="K15" s="106"/>
    </row>
    <row r="16" spans="1:11" x14ac:dyDescent="0.25">
      <c r="A16" s="4"/>
      <c r="B16" s="4"/>
      <c r="C16" s="49">
        <v>2.1800000000000002</v>
      </c>
      <c r="D16" s="106">
        <v>2.95</v>
      </c>
      <c r="E16" s="107">
        <f t="shared" ref="E16:E27" si="0">C16*D16</f>
        <v>6.4310000000000009</v>
      </c>
      <c r="F16" s="49"/>
      <c r="G16" s="49"/>
      <c r="H16" s="49"/>
      <c r="I16" s="111">
        <f>E16</f>
        <v>6.4310000000000009</v>
      </c>
      <c r="J16" s="111"/>
      <c r="K16" s="4"/>
    </row>
    <row r="17" spans="1:17" x14ac:dyDescent="0.25">
      <c r="A17" s="4"/>
      <c r="B17" s="112"/>
      <c r="C17" s="113">
        <v>4.9000000000000004</v>
      </c>
      <c r="D17" s="114">
        <v>2.95</v>
      </c>
      <c r="E17" s="115">
        <f t="shared" si="0"/>
        <v>14.455000000000002</v>
      </c>
      <c r="F17" s="113">
        <v>0.9</v>
      </c>
      <c r="G17" s="113">
        <v>2.1</v>
      </c>
      <c r="H17" s="113">
        <f>F17*G17</f>
        <v>1.8900000000000001</v>
      </c>
      <c r="I17" s="116">
        <f>E17-H17</f>
        <v>12.565000000000001</v>
      </c>
      <c r="J17" s="4"/>
      <c r="K17" s="4"/>
    </row>
    <row r="18" spans="1:17" x14ac:dyDescent="0.25">
      <c r="A18" s="4"/>
      <c r="B18" s="112"/>
      <c r="C18" s="113">
        <v>4.9000000000000004</v>
      </c>
      <c r="D18" s="114">
        <v>2.95</v>
      </c>
      <c r="E18" s="115">
        <f t="shared" si="0"/>
        <v>14.455000000000002</v>
      </c>
      <c r="F18" s="113">
        <v>0.9</v>
      </c>
      <c r="G18" s="113">
        <v>2.1</v>
      </c>
      <c r="H18" s="113">
        <f>F18*G18</f>
        <v>1.8900000000000001</v>
      </c>
      <c r="I18" s="116">
        <f>E18-H18</f>
        <v>12.565000000000001</v>
      </c>
      <c r="J18" s="4"/>
      <c r="K18" s="4"/>
    </row>
    <row r="19" spans="1:17" x14ac:dyDescent="0.25">
      <c r="A19" s="4"/>
      <c r="B19" s="112"/>
      <c r="C19" s="113">
        <v>4.9000000000000004</v>
      </c>
      <c r="D19" s="114">
        <v>2.95</v>
      </c>
      <c r="E19" s="115">
        <f t="shared" si="0"/>
        <v>14.455000000000002</v>
      </c>
      <c r="F19" s="113">
        <v>0.9</v>
      </c>
      <c r="G19" s="113">
        <v>2.1</v>
      </c>
      <c r="H19" s="113">
        <f>F19*G19</f>
        <v>1.8900000000000001</v>
      </c>
      <c r="I19" s="116">
        <f>E19-H19</f>
        <v>12.565000000000001</v>
      </c>
      <c r="J19" s="4"/>
      <c r="K19" s="4"/>
    </row>
    <row r="20" spans="1:17" x14ac:dyDescent="0.25">
      <c r="A20" s="4"/>
      <c r="B20" s="112"/>
      <c r="C20" s="113">
        <v>4.9000000000000004</v>
      </c>
      <c r="D20" s="114">
        <v>2.95</v>
      </c>
      <c r="E20" s="115">
        <f t="shared" si="0"/>
        <v>14.455000000000002</v>
      </c>
      <c r="F20" s="113">
        <v>0.9</v>
      </c>
      <c r="G20" s="113">
        <v>2.1</v>
      </c>
      <c r="H20" s="113">
        <f>F20*G20</f>
        <v>1.8900000000000001</v>
      </c>
      <c r="I20" s="116">
        <f>E20-H20</f>
        <v>12.565000000000001</v>
      </c>
      <c r="J20" s="4"/>
      <c r="K20" s="4"/>
      <c r="N20">
        <v>2.4</v>
      </c>
      <c r="O20">
        <v>3</v>
      </c>
      <c r="P20">
        <v>0.25</v>
      </c>
      <c r="Q20">
        <f>N20*O20*P20</f>
        <v>1.7999999999999998</v>
      </c>
    </row>
    <row r="21" spans="1:17" x14ac:dyDescent="0.25">
      <c r="A21" s="4"/>
      <c r="B21" s="4"/>
      <c r="C21" s="49">
        <v>3.76</v>
      </c>
      <c r="D21" s="49">
        <v>2.95</v>
      </c>
      <c r="E21" s="107">
        <f t="shared" si="0"/>
        <v>11.092000000000001</v>
      </c>
      <c r="F21" s="49"/>
      <c r="G21" s="49"/>
      <c r="H21" s="49"/>
      <c r="I21" s="8">
        <f>E21</f>
        <v>11.092000000000001</v>
      </c>
      <c r="J21" s="49"/>
      <c r="K21" s="49"/>
      <c r="N21">
        <v>3.9</v>
      </c>
      <c r="O21">
        <v>1</v>
      </c>
      <c r="P21">
        <v>0.25</v>
      </c>
      <c r="Q21">
        <f>N21*O21*P21</f>
        <v>0.97499999999999998</v>
      </c>
    </row>
    <row r="22" spans="1:17" x14ac:dyDescent="0.25">
      <c r="A22" s="4"/>
      <c r="B22" s="4"/>
      <c r="C22" s="49">
        <v>3.76</v>
      </c>
      <c r="D22" s="49">
        <v>2.95</v>
      </c>
      <c r="E22" s="107">
        <f t="shared" si="0"/>
        <v>11.092000000000001</v>
      </c>
      <c r="F22" s="49"/>
      <c r="G22" s="49"/>
      <c r="H22" s="49"/>
      <c r="I22" s="8">
        <f t="shared" ref="I22:I27" si="1">E22</f>
        <v>11.092000000000001</v>
      </c>
      <c r="J22" s="49"/>
      <c r="K22" s="49"/>
      <c r="N22">
        <v>1.4</v>
      </c>
      <c r="O22">
        <v>2</v>
      </c>
      <c r="P22">
        <v>0.25</v>
      </c>
      <c r="Q22">
        <f>N22*O22*P22</f>
        <v>0.7</v>
      </c>
    </row>
    <row r="23" spans="1:17" x14ac:dyDescent="0.25">
      <c r="A23" s="4"/>
      <c r="B23" s="4"/>
      <c r="C23" s="49">
        <v>3.76</v>
      </c>
      <c r="D23" s="49">
        <v>2.95</v>
      </c>
      <c r="E23" s="107">
        <f t="shared" si="0"/>
        <v>11.092000000000001</v>
      </c>
      <c r="F23" s="49"/>
      <c r="G23" s="49"/>
      <c r="H23" s="49"/>
      <c r="I23" s="8">
        <f t="shared" si="1"/>
        <v>11.092000000000001</v>
      </c>
      <c r="J23" s="49"/>
      <c r="K23" s="49"/>
      <c r="Q23">
        <f>SUM(Q20:Q22)</f>
        <v>3.4749999999999996</v>
      </c>
    </row>
    <row r="24" spans="1:17" x14ac:dyDescent="0.25">
      <c r="A24" s="4"/>
      <c r="B24" s="4"/>
      <c r="C24" s="49">
        <v>3.76</v>
      </c>
      <c r="D24" s="49">
        <v>2.95</v>
      </c>
      <c r="E24" s="107">
        <f t="shared" si="0"/>
        <v>11.092000000000001</v>
      </c>
      <c r="F24" s="49"/>
      <c r="G24" s="49"/>
      <c r="H24" s="49"/>
      <c r="I24" s="8">
        <f t="shared" si="1"/>
        <v>11.092000000000001</v>
      </c>
      <c r="J24" s="49"/>
      <c r="K24" s="49"/>
    </row>
    <row r="25" spans="1:17" x14ac:dyDescent="0.25">
      <c r="A25" s="4"/>
      <c r="B25" s="112"/>
      <c r="C25" s="113">
        <v>1.66</v>
      </c>
      <c r="D25" s="113">
        <v>2.95</v>
      </c>
      <c r="E25" s="115">
        <f t="shared" si="0"/>
        <v>4.8970000000000002</v>
      </c>
      <c r="F25" s="113"/>
      <c r="G25" s="113"/>
      <c r="H25" s="113"/>
      <c r="I25" s="120">
        <f t="shared" si="1"/>
        <v>4.8970000000000002</v>
      </c>
      <c r="J25" s="49"/>
      <c r="K25" s="49"/>
    </row>
    <row r="26" spans="1:17" x14ac:dyDescent="0.25">
      <c r="A26" s="4"/>
      <c r="B26" s="112"/>
      <c r="C26" s="113">
        <v>2</v>
      </c>
      <c r="D26" s="113">
        <v>2.95</v>
      </c>
      <c r="E26" s="115">
        <f t="shared" si="0"/>
        <v>5.9</v>
      </c>
      <c r="F26" s="113"/>
      <c r="G26" s="113"/>
      <c r="H26" s="113"/>
      <c r="I26" s="120">
        <f t="shared" si="1"/>
        <v>5.9</v>
      </c>
      <c r="J26" s="49"/>
      <c r="K26" s="49"/>
    </row>
    <row r="27" spans="1:17" x14ac:dyDescent="0.25">
      <c r="A27" s="4"/>
      <c r="B27" s="4"/>
      <c r="C27" s="49">
        <v>4</v>
      </c>
      <c r="D27" s="49">
        <v>2.95</v>
      </c>
      <c r="E27" s="49">
        <f t="shared" si="0"/>
        <v>11.8</v>
      </c>
      <c r="F27" s="49"/>
      <c r="G27" s="49"/>
      <c r="H27" s="49"/>
      <c r="I27" s="22">
        <f t="shared" si="1"/>
        <v>11.8</v>
      </c>
      <c r="J27" s="49"/>
      <c r="K27" s="49"/>
    </row>
    <row r="28" spans="1:17" x14ac:dyDescent="0.25">
      <c r="H28" t="s">
        <v>133</v>
      </c>
      <c r="I28" s="121">
        <f>I27+I24+I23+I22+I16</f>
        <v>51.507000000000005</v>
      </c>
      <c r="J28" s="121">
        <f>I14+I15+I17+I18+I19+I20+I25+I26</f>
        <v>69.786999999999992</v>
      </c>
      <c r="K28" t="s">
        <v>132</v>
      </c>
    </row>
    <row r="29" spans="1:17" x14ac:dyDescent="0.25">
      <c r="J29">
        <v>40.18</v>
      </c>
    </row>
    <row r="30" spans="1:17" x14ac:dyDescent="0.25">
      <c r="A30" t="s">
        <v>134</v>
      </c>
      <c r="B30">
        <v>1.55</v>
      </c>
      <c r="J30" s="97">
        <f>SUM(J28:J29)</f>
        <v>109.96699999999998</v>
      </c>
    </row>
    <row r="31" spans="1:17" x14ac:dyDescent="0.25">
      <c r="B31">
        <v>3.1</v>
      </c>
    </row>
    <row r="32" spans="1:17" x14ac:dyDescent="0.25">
      <c r="B32">
        <v>3.1</v>
      </c>
    </row>
    <row r="33" spans="1:19" x14ac:dyDescent="0.25">
      <c r="B33">
        <v>5</v>
      </c>
    </row>
    <row r="34" spans="1:19" x14ac:dyDescent="0.25">
      <c r="B34" s="122">
        <f>SUM(B30:B33)</f>
        <v>12.75</v>
      </c>
      <c r="F34">
        <v>3.2</v>
      </c>
      <c r="G34">
        <v>0</v>
      </c>
    </row>
    <row r="35" spans="1:19" x14ac:dyDescent="0.25">
      <c r="A35" s="4" t="s">
        <v>131</v>
      </c>
      <c r="B35" s="4">
        <v>8</v>
      </c>
      <c r="C35" s="4">
        <v>14</v>
      </c>
      <c r="D35" s="4">
        <v>0.39</v>
      </c>
      <c r="E35" s="4">
        <v>3</v>
      </c>
      <c r="F35" s="98">
        <f>C35*D35*E35</f>
        <v>16.38</v>
      </c>
      <c r="G35" s="98">
        <v>19</v>
      </c>
      <c r="H35" s="98">
        <f>F35+G35</f>
        <v>35.379999999999995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1:19" x14ac:dyDescent="0.25">
      <c r="A36" s="4"/>
      <c r="B36" s="4">
        <v>4</v>
      </c>
      <c r="C36" s="4">
        <v>20</v>
      </c>
      <c r="D36" s="4">
        <v>0.28000000000000003</v>
      </c>
      <c r="E36" s="4">
        <v>3</v>
      </c>
      <c r="F36" s="4">
        <f>C36*D36*E36</f>
        <v>16.8</v>
      </c>
      <c r="G36" s="98"/>
      <c r="H36" s="98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1:19" x14ac:dyDescent="0.25">
      <c r="A37" s="4"/>
      <c r="B37" s="4">
        <v>4</v>
      </c>
      <c r="C37" s="4">
        <v>8</v>
      </c>
      <c r="D37" s="4">
        <v>0.36</v>
      </c>
      <c r="E37" s="4">
        <v>3</v>
      </c>
      <c r="F37" s="4">
        <f>C37*D37*E37</f>
        <v>8.64</v>
      </c>
      <c r="G37" s="98"/>
      <c r="H37" s="98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spans="1:19" x14ac:dyDescent="0.25">
      <c r="A38" s="4"/>
      <c r="B38" s="4"/>
      <c r="C38" s="4"/>
      <c r="D38" s="4"/>
      <c r="E38" s="4"/>
      <c r="F38" s="98">
        <f>SUM(F36:F37)</f>
        <v>25.44</v>
      </c>
      <c r="G38" s="98">
        <v>31</v>
      </c>
      <c r="H38" s="98">
        <f>F38+G38</f>
        <v>56.44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19" x14ac:dyDescent="0.25">
      <c r="A39" s="4" t="s">
        <v>168</v>
      </c>
      <c r="B39" s="4"/>
      <c r="C39" s="107">
        <v>2</v>
      </c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4"/>
      <c r="S39" s="4"/>
    </row>
    <row r="40" spans="1:19" x14ac:dyDescent="0.25">
      <c r="A40" s="4"/>
      <c r="B40" s="4"/>
      <c r="C40" s="107">
        <v>6.4</v>
      </c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4"/>
      <c r="S40" s="4"/>
    </row>
    <row r="41" spans="1:19" x14ac:dyDescent="0.25">
      <c r="A41" s="4"/>
      <c r="B41" s="4"/>
      <c r="C41" s="107">
        <v>6.8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4"/>
      <c r="S41" s="4"/>
    </row>
    <row r="42" spans="1:19" x14ac:dyDescent="0.25">
      <c r="A42" s="4"/>
      <c r="B42" s="4"/>
      <c r="C42" s="107">
        <v>2.39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4"/>
      <c r="S42" s="4"/>
    </row>
    <row r="43" spans="1:19" x14ac:dyDescent="0.25">
      <c r="A43" s="4"/>
      <c r="B43" s="4"/>
      <c r="C43" s="84">
        <f>SUM(C39:C42)</f>
        <v>17.59</v>
      </c>
      <c r="D43" s="84">
        <v>3</v>
      </c>
      <c r="E43" s="84">
        <f>C43*D43</f>
        <v>52.769999999999996</v>
      </c>
      <c r="F43" s="84"/>
      <c r="G43" s="84">
        <v>45.56</v>
      </c>
      <c r="H43" s="84">
        <f>E43+G43</f>
        <v>98.33</v>
      </c>
      <c r="I43" s="84"/>
      <c r="J43" s="84"/>
      <c r="K43" s="84"/>
      <c r="L43" s="84"/>
      <c r="M43" s="84"/>
      <c r="N43" s="84"/>
      <c r="O43" s="84"/>
      <c r="P43" s="84"/>
      <c r="Q43" s="84"/>
      <c r="R43" s="4"/>
      <c r="S43" s="4"/>
    </row>
    <row r="44" spans="1:19" x14ac:dyDescent="0.25">
      <c r="A44" s="4"/>
      <c r="B44" s="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4"/>
      <c r="S44" s="4"/>
    </row>
    <row r="45" spans="1:19" x14ac:dyDescent="0.25">
      <c r="A45" s="4" t="s">
        <v>169</v>
      </c>
      <c r="B45" s="4"/>
      <c r="C45" s="84">
        <v>0.56999999999999995</v>
      </c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4"/>
      <c r="S45" s="4"/>
    </row>
    <row r="46" spans="1:19" x14ac:dyDescent="0.25">
      <c r="A46" s="4"/>
      <c r="B46" s="4"/>
      <c r="C46" s="84">
        <v>2.21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4"/>
      <c r="S46" s="4"/>
    </row>
    <row r="47" spans="1:19" x14ac:dyDescent="0.25">
      <c r="A47" s="4"/>
      <c r="B47" s="4"/>
      <c r="C47" s="84">
        <v>4.55</v>
      </c>
      <c r="D47" s="84"/>
      <c r="E47" s="84"/>
      <c r="F47" s="84"/>
      <c r="G47" s="84"/>
      <c r="H47" s="84"/>
      <c r="I47" s="84">
        <v>6</v>
      </c>
      <c r="J47" s="84">
        <v>2.1</v>
      </c>
      <c r="K47" s="84">
        <v>0.9</v>
      </c>
      <c r="L47" s="84">
        <f>J47*K47</f>
        <v>1.8900000000000001</v>
      </c>
      <c r="M47" s="84">
        <f>I47*J47*K47*L47</f>
        <v>21.432600000000004</v>
      </c>
      <c r="N47" s="84"/>
      <c r="O47" s="84"/>
      <c r="P47" s="84"/>
      <c r="Q47" s="84"/>
      <c r="R47" s="4"/>
      <c r="S47" s="4"/>
    </row>
    <row r="48" spans="1:19" x14ac:dyDescent="0.25">
      <c r="A48" s="4"/>
      <c r="B48" s="4"/>
      <c r="C48" s="84">
        <v>0.56999999999999995</v>
      </c>
      <c r="D48" s="84"/>
      <c r="E48" s="84"/>
      <c r="F48" s="84"/>
      <c r="G48" s="84"/>
      <c r="H48" s="84"/>
      <c r="I48" s="84"/>
      <c r="J48" s="84">
        <v>2</v>
      </c>
      <c r="K48" s="84">
        <v>0.8</v>
      </c>
      <c r="L48" s="84">
        <f>J48*K48</f>
        <v>1.6</v>
      </c>
      <c r="M48" s="84">
        <f>J48*K48*L48</f>
        <v>2.5600000000000005</v>
      </c>
      <c r="N48" s="84"/>
      <c r="O48" s="84"/>
      <c r="P48" s="84"/>
      <c r="Q48" s="84"/>
      <c r="R48" s="4"/>
      <c r="S48" s="4"/>
    </row>
    <row r="49" spans="1:19" x14ac:dyDescent="0.25">
      <c r="A49" s="4"/>
      <c r="B49" s="4"/>
      <c r="C49" s="84">
        <v>1.97</v>
      </c>
      <c r="D49" s="84"/>
      <c r="E49" s="84"/>
      <c r="F49" s="84"/>
      <c r="G49" s="84"/>
      <c r="H49" s="84"/>
      <c r="I49" s="84"/>
      <c r="J49" s="84"/>
      <c r="K49" s="84"/>
      <c r="L49" s="84">
        <f>SUM(I476)</f>
        <v>0</v>
      </c>
      <c r="M49" s="84">
        <f>SUM(M47:M48)</f>
        <v>23.992600000000003</v>
      </c>
      <c r="N49" s="84"/>
      <c r="O49" s="84"/>
      <c r="P49" s="84"/>
      <c r="Q49" s="84"/>
      <c r="R49" s="4"/>
      <c r="S49" s="4"/>
    </row>
    <row r="50" spans="1:19" x14ac:dyDescent="0.25">
      <c r="A50" s="4"/>
      <c r="B50" s="4"/>
      <c r="C50" s="84">
        <v>2.1</v>
      </c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4"/>
      <c r="S50" s="4"/>
    </row>
    <row r="51" spans="1:19" x14ac:dyDescent="0.25">
      <c r="A51" s="4"/>
      <c r="B51" s="4"/>
      <c r="C51" s="84">
        <v>4.5599999999999996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4"/>
      <c r="S51" s="4"/>
    </row>
    <row r="52" spans="1:19" x14ac:dyDescent="0.25">
      <c r="A52" s="4"/>
      <c r="B52" s="4"/>
      <c r="C52" s="84">
        <v>2.1</v>
      </c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4"/>
      <c r="S52" s="4"/>
    </row>
    <row r="53" spans="1:19" x14ac:dyDescent="0.25">
      <c r="A53" s="4"/>
      <c r="B53" s="4"/>
      <c r="C53" s="84">
        <v>2.76</v>
      </c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4"/>
      <c r="S53" s="4"/>
    </row>
    <row r="54" spans="1:19" x14ac:dyDescent="0.25">
      <c r="A54" s="4"/>
      <c r="B54" s="4"/>
      <c r="C54" s="124">
        <f>SUM(C45:C53)</f>
        <v>21.39</v>
      </c>
      <c r="D54" s="84">
        <v>3</v>
      </c>
      <c r="E54" s="124">
        <f>C54*D54</f>
        <v>64.17</v>
      </c>
      <c r="F54" s="84">
        <v>23.99</v>
      </c>
      <c r="G54" s="124">
        <f>E54-F54</f>
        <v>40.180000000000007</v>
      </c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4"/>
      <c r="S54" s="4"/>
    </row>
    <row r="55" spans="1:19" x14ac:dyDescent="0.25">
      <c r="A55" s="4"/>
      <c r="B55" s="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4"/>
      <c r="S55" s="4"/>
    </row>
    <row r="56" spans="1:19" x14ac:dyDescent="0.25">
      <c r="A56" s="4"/>
      <c r="B56" s="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4"/>
      <c r="S56" s="4"/>
    </row>
    <row r="57" spans="1:19" x14ac:dyDescent="0.25">
      <c r="A57" s="4"/>
      <c r="B57" s="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4"/>
      <c r="S57" s="4"/>
    </row>
    <row r="58" spans="1:19" x14ac:dyDescent="0.25">
      <c r="A58" s="4"/>
      <c r="B58" s="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4"/>
      <c r="S58" s="4"/>
    </row>
    <row r="59" spans="1:19" x14ac:dyDescent="0.25">
      <c r="A59" s="4"/>
      <c r="B59" s="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4"/>
      <c r="S59" s="4"/>
    </row>
    <row r="60" spans="1:19" x14ac:dyDescent="0.25">
      <c r="A60" s="4" t="s">
        <v>204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4"/>
  <sheetViews>
    <sheetView workbookViewId="0">
      <selection activeCell="O14" sqref="O14"/>
    </sheetView>
  </sheetViews>
  <sheetFormatPr defaultRowHeight="15" x14ac:dyDescent="0.25"/>
  <cols>
    <col min="1" max="1" width="35.140625" customWidth="1"/>
    <col min="2" max="2" width="3" customWidth="1"/>
    <col min="11" max="11" width="10.7109375" customWidth="1"/>
    <col min="12" max="12" width="10.42578125" customWidth="1"/>
  </cols>
  <sheetData>
    <row r="2" spans="1:20" ht="60" x14ac:dyDescent="0.25">
      <c r="A2" s="98" t="s">
        <v>143</v>
      </c>
      <c r="B2" s="4"/>
      <c r="C2" s="125"/>
      <c r="D2" s="125"/>
      <c r="E2" s="125"/>
      <c r="F2" s="125"/>
      <c r="G2" s="125"/>
      <c r="H2" s="125"/>
      <c r="I2" s="125"/>
      <c r="J2" s="129" t="s">
        <v>142</v>
      </c>
      <c r="K2" s="129" t="s">
        <v>138</v>
      </c>
      <c r="L2" s="129" t="s">
        <v>141</v>
      </c>
      <c r="M2" s="126"/>
      <c r="N2" s="126"/>
      <c r="O2" s="125"/>
      <c r="P2" s="125"/>
      <c r="Q2" s="125"/>
      <c r="R2" s="125"/>
    </row>
    <row r="3" spans="1:20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20" x14ac:dyDescent="0.25">
      <c r="A4" s="4" t="s">
        <v>140</v>
      </c>
      <c r="B4" s="4"/>
      <c r="C4" s="84">
        <v>1.6</v>
      </c>
      <c r="D4" s="84">
        <v>1.8</v>
      </c>
      <c r="E4" s="84">
        <v>1</v>
      </c>
      <c r="F4" s="84"/>
      <c r="G4" s="84"/>
      <c r="H4" s="84">
        <f>C4*D4*E4</f>
        <v>2.8800000000000003</v>
      </c>
      <c r="I4" s="84"/>
      <c r="J4" s="84">
        <f>C4*E4</f>
        <v>1.6</v>
      </c>
      <c r="K4" s="84"/>
      <c r="L4" s="84">
        <f>2*(C4+D4)</f>
        <v>6.8000000000000007</v>
      </c>
      <c r="M4" s="84"/>
      <c r="N4" s="84"/>
      <c r="O4" s="84"/>
      <c r="P4" s="84"/>
      <c r="Q4" s="84"/>
      <c r="R4" s="84"/>
      <c r="S4" s="1"/>
      <c r="T4" s="1"/>
    </row>
    <row r="5" spans="1:20" x14ac:dyDescent="0.25">
      <c r="A5" s="4"/>
      <c r="B5" s="4"/>
      <c r="C5" s="84">
        <v>1.8</v>
      </c>
      <c r="D5" s="84">
        <v>1.8</v>
      </c>
      <c r="E5" s="84">
        <v>18</v>
      </c>
      <c r="F5" s="84"/>
      <c r="G5" s="84"/>
      <c r="H5" s="84">
        <f t="shared" ref="H5:H15" si="0">C5*D5*E5</f>
        <v>58.320000000000007</v>
      </c>
      <c r="I5" s="84"/>
      <c r="J5" s="84">
        <f>C5*E5</f>
        <v>32.4</v>
      </c>
      <c r="K5" s="84"/>
      <c r="L5" s="84">
        <f>2*(C5+D5)</f>
        <v>7.2</v>
      </c>
      <c r="M5" s="84"/>
      <c r="N5" s="84"/>
      <c r="O5" s="84"/>
      <c r="P5" s="84"/>
      <c r="Q5" s="84"/>
      <c r="R5" s="84"/>
      <c r="S5" s="1"/>
      <c r="T5" s="1"/>
    </row>
    <row r="6" spans="1:20" x14ac:dyDescent="0.25">
      <c r="A6" s="4"/>
      <c r="B6" s="4"/>
      <c r="C6" s="84">
        <v>2.4</v>
      </c>
      <c r="D6" s="84">
        <v>1.8</v>
      </c>
      <c r="E6" s="84">
        <v>1</v>
      </c>
      <c r="F6" s="84"/>
      <c r="G6" s="84"/>
      <c r="H6" s="84">
        <f t="shared" si="0"/>
        <v>4.32</v>
      </c>
      <c r="I6" s="84"/>
      <c r="J6" s="84">
        <f>C6*E6</f>
        <v>2.4</v>
      </c>
      <c r="K6" s="84"/>
      <c r="L6" s="84">
        <f>2*(C6+D6)</f>
        <v>8.4</v>
      </c>
      <c r="M6" s="84"/>
      <c r="N6" s="84"/>
      <c r="O6" s="84"/>
      <c r="P6" s="84"/>
      <c r="Q6" s="84"/>
      <c r="R6" s="84"/>
      <c r="S6" s="1"/>
      <c r="T6" s="1"/>
    </row>
    <row r="7" spans="1:20" x14ac:dyDescent="0.25">
      <c r="A7" s="4"/>
      <c r="B7" s="4"/>
      <c r="C7" s="84">
        <v>2.1</v>
      </c>
      <c r="D7" s="84">
        <v>1.8</v>
      </c>
      <c r="E7" s="84">
        <v>1</v>
      </c>
      <c r="F7" s="84"/>
      <c r="G7" s="84"/>
      <c r="H7" s="84">
        <f t="shared" si="0"/>
        <v>3.7800000000000002</v>
      </c>
      <c r="I7" s="84"/>
      <c r="J7" s="84">
        <f>C7*E7</f>
        <v>2.1</v>
      </c>
      <c r="K7" s="84"/>
      <c r="L7" s="84">
        <f>2*(C7+D7)</f>
        <v>7.8000000000000007</v>
      </c>
      <c r="M7" s="84"/>
      <c r="N7" s="84"/>
      <c r="O7" s="84"/>
      <c r="P7" s="84"/>
      <c r="Q7" s="84"/>
      <c r="R7" s="84"/>
      <c r="S7" s="1"/>
      <c r="T7" s="1"/>
    </row>
    <row r="8" spans="1:20" x14ac:dyDescent="0.25">
      <c r="A8" s="125"/>
      <c r="B8" s="125"/>
      <c r="C8" s="127"/>
      <c r="D8" s="127"/>
      <c r="E8" s="127"/>
      <c r="F8" s="127"/>
      <c r="G8" s="127"/>
      <c r="H8" s="128">
        <f>SUM(H4:H7)</f>
        <v>69.300000000000011</v>
      </c>
      <c r="I8" s="127"/>
      <c r="J8" s="128">
        <f>SUM(J4:J7)</f>
        <v>38.5</v>
      </c>
      <c r="K8" s="127"/>
      <c r="L8" s="128">
        <f>SUM(L4:L7)</f>
        <v>30.2</v>
      </c>
      <c r="M8" s="127"/>
      <c r="N8" s="127"/>
      <c r="O8" s="127"/>
      <c r="P8" s="127"/>
      <c r="Q8" s="127"/>
      <c r="R8" s="127"/>
      <c r="S8" s="1"/>
      <c r="T8" s="1"/>
    </row>
    <row r="9" spans="1:20" x14ac:dyDescent="0.25">
      <c r="A9" s="123" t="s">
        <v>139</v>
      </c>
      <c r="B9" s="123" t="s">
        <v>135</v>
      </c>
      <c r="C9" s="84">
        <v>0.7</v>
      </c>
      <c r="D9" s="84">
        <v>2</v>
      </c>
      <c r="E9" s="84">
        <v>2</v>
      </c>
      <c r="F9" s="84">
        <v>2</v>
      </c>
      <c r="G9" s="84"/>
      <c r="H9" s="84">
        <f t="shared" si="0"/>
        <v>2.8</v>
      </c>
      <c r="I9" s="84"/>
      <c r="J9" s="84"/>
      <c r="K9" s="84">
        <f>C9*E9</f>
        <v>1.4</v>
      </c>
      <c r="L9" s="84"/>
      <c r="M9" s="84"/>
      <c r="N9" s="84"/>
      <c r="O9" s="84"/>
      <c r="P9" s="84"/>
      <c r="Q9" s="84"/>
      <c r="R9" s="84"/>
      <c r="S9" s="1"/>
      <c r="T9" s="1"/>
    </row>
    <row r="10" spans="1:20" x14ac:dyDescent="0.25">
      <c r="A10" s="123"/>
      <c r="B10" s="123"/>
      <c r="C10" s="84">
        <v>0</v>
      </c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1"/>
      <c r="T10" s="1"/>
    </row>
    <row r="11" spans="1:20" x14ac:dyDescent="0.25">
      <c r="A11" s="123"/>
      <c r="B11" s="123" t="s">
        <v>135</v>
      </c>
      <c r="C11" s="84">
        <v>0.8</v>
      </c>
      <c r="D11" s="84">
        <v>2</v>
      </c>
      <c r="E11" s="84">
        <v>4</v>
      </c>
      <c r="F11" s="84"/>
      <c r="G11" s="84"/>
      <c r="H11" s="84">
        <f t="shared" si="0"/>
        <v>6.4</v>
      </c>
      <c r="I11" s="84"/>
      <c r="J11" s="84"/>
      <c r="K11" s="84">
        <f>C11*E11</f>
        <v>3.2</v>
      </c>
      <c r="L11" s="84"/>
      <c r="M11" s="84"/>
      <c r="N11" s="84"/>
      <c r="O11" s="84"/>
      <c r="P11" s="84"/>
      <c r="Q11" s="84"/>
      <c r="R11" s="84"/>
      <c r="S11" s="1"/>
      <c r="T11" s="1"/>
    </row>
    <row r="12" spans="1:20" x14ac:dyDescent="0.25">
      <c r="A12" s="123"/>
      <c r="B12" s="123" t="s">
        <v>135</v>
      </c>
      <c r="C12" s="84">
        <v>0.9</v>
      </c>
      <c r="D12" s="84">
        <v>2</v>
      </c>
      <c r="E12" s="84">
        <v>7</v>
      </c>
      <c r="F12" s="84"/>
      <c r="G12" s="84"/>
      <c r="H12" s="84">
        <f t="shared" si="0"/>
        <v>12.6</v>
      </c>
      <c r="I12" s="84"/>
      <c r="J12" s="84"/>
      <c r="K12" s="84">
        <f>C12*E12</f>
        <v>6.3</v>
      </c>
      <c r="L12" s="84"/>
      <c r="M12" s="84"/>
      <c r="N12" s="84"/>
      <c r="O12" s="84"/>
      <c r="P12" s="84"/>
      <c r="Q12" s="84"/>
      <c r="R12" s="84"/>
      <c r="S12" s="1"/>
      <c r="T12" s="1"/>
    </row>
    <row r="13" spans="1:20" x14ac:dyDescent="0.25">
      <c r="A13" s="123"/>
      <c r="B13" s="123" t="s">
        <v>135</v>
      </c>
      <c r="C13" s="84">
        <v>1</v>
      </c>
      <c r="D13" s="84">
        <v>2.1</v>
      </c>
      <c r="E13" s="84">
        <v>7</v>
      </c>
      <c r="F13" s="84"/>
      <c r="G13" s="84"/>
      <c r="H13" s="84">
        <f t="shared" si="0"/>
        <v>14.700000000000001</v>
      </c>
      <c r="I13" s="84"/>
      <c r="J13" s="84"/>
      <c r="K13" s="84">
        <f>C13*E13</f>
        <v>7</v>
      </c>
      <c r="L13" s="84"/>
      <c r="M13" s="84"/>
      <c r="N13" s="84"/>
      <c r="O13" s="84"/>
      <c r="P13" s="84"/>
      <c r="Q13" s="84"/>
      <c r="R13" s="84"/>
      <c r="S13" s="1"/>
      <c r="T13" s="1"/>
    </row>
    <row r="14" spans="1:20" x14ac:dyDescent="0.25">
      <c r="A14" s="123"/>
      <c r="B14" s="123" t="s">
        <v>136</v>
      </c>
      <c r="C14" s="84">
        <v>1</v>
      </c>
      <c r="D14" s="84">
        <v>2.1</v>
      </c>
      <c r="E14" s="84">
        <v>1</v>
      </c>
      <c r="F14" s="84"/>
      <c r="G14" s="84"/>
      <c r="H14" s="84">
        <f t="shared" si="0"/>
        <v>2.1</v>
      </c>
      <c r="I14" s="84"/>
      <c r="J14" s="84"/>
      <c r="K14" s="84">
        <f>C14*E14</f>
        <v>1</v>
      </c>
      <c r="L14" s="84"/>
      <c r="M14" s="84"/>
      <c r="N14" s="84"/>
      <c r="O14" s="84"/>
      <c r="P14" s="84"/>
      <c r="Q14" s="84"/>
      <c r="R14" s="84"/>
      <c r="S14" s="1"/>
      <c r="T14" s="1"/>
    </row>
    <row r="15" spans="1:20" x14ac:dyDescent="0.25">
      <c r="A15" s="123"/>
      <c r="B15" s="123">
        <v>60</v>
      </c>
      <c r="C15" s="84">
        <v>1.8</v>
      </c>
      <c r="D15" s="84">
        <v>2.2000000000000002</v>
      </c>
      <c r="E15" s="84">
        <v>1</v>
      </c>
      <c r="F15" s="84"/>
      <c r="G15" s="84"/>
      <c r="H15" s="84">
        <f t="shared" si="0"/>
        <v>3.9600000000000004</v>
      </c>
      <c r="I15" s="84"/>
      <c r="J15" s="84"/>
      <c r="K15" s="84">
        <f>C15*E15</f>
        <v>1.8</v>
      </c>
      <c r="L15" s="84"/>
      <c r="M15" s="84"/>
      <c r="N15" s="84"/>
      <c r="O15" s="84"/>
      <c r="P15" s="84"/>
      <c r="Q15" s="84"/>
      <c r="R15" s="84"/>
      <c r="S15" s="1"/>
      <c r="T15" s="1"/>
    </row>
    <row r="16" spans="1:20" x14ac:dyDescent="0.25">
      <c r="A16" s="125"/>
      <c r="B16" s="125"/>
      <c r="C16" s="127"/>
      <c r="D16" s="127"/>
      <c r="E16" s="127"/>
      <c r="F16" s="127"/>
      <c r="G16" s="127"/>
      <c r="H16" s="128">
        <f>SUM(H9:H15)</f>
        <v>42.56</v>
      </c>
      <c r="I16" s="127"/>
      <c r="J16" s="127"/>
      <c r="K16" s="128">
        <f>SUM(K9:K15)</f>
        <v>20.7</v>
      </c>
      <c r="L16" s="127"/>
      <c r="M16" s="127"/>
      <c r="N16" s="127"/>
      <c r="O16" s="127"/>
      <c r="P16" s="127"/>
      <c r="Q16" s="127"/>
      <c r="R16" s="127"/>
      <c r="S16" s="1"/>
      <c r="T16" s="1"/>
    </row>
    <row r="17" spans="1:20" x14ac:dyDescent="0.25">
      <c r="A17" s="4"/>
      <c r="B17" s="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1"/>
      <c r="T17" s="1"/>
    </row>
    <row r="18" spans="1:20" x14ac:dyDescent="0.25">
      <c r="A18" s="4"/>
      <c r="B18" s="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1"/>
      <c r="T18" s="1"/>
    </row>
    <row r="19" spans="1:20" x14ac:dyDescent="0.25">
      <c r="A19" s="4"/>
      <c r="B19" s="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1"/>
      <c r="T19" s="1"/>
    </row>
    <row r="20" spans="1:20" x14ac:dyDescent="0.25">
      <c r="A20" s="4"/>
      <c r="B20" s="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1"/>
      <c r="T20" s="1"/>
    </row>
    <row r="21" spans="1:20" x14ac:dyDescent="0.25">
      <c r="A21" s="4"/>
      <c r="B21" s="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1"/>
      <c r="T21" s="1"/>
    </row>
    <row r="22" spans="1:20" x14ac:dyDescent="0.25">
      <c r="A22" s="4"/>
      <c r="B22" s="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1"/>
      <c r="T22" s="1"/>
    </row>
    <row r="23" spans="1:20" x14ac:dyDescent="0.25">
      <c r="A23" s="4"/>
      <c r="B23" s="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1"/>
      <c r="T23" s="1"/>
    </row>
    <row r="24" spans="1:20" x14ac:dyDescent="0.25">
      <c r="A24" s="4"/>
      <c r="B24" s="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1"/>
      <c r="T24" s="1"/>
    </row>
    <row r="25" spans="1:20" x14ac:dyDescent="0.25">
      <c r="A25" s="4"/>
      <c r="B25" s="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1"/>
      <c r="T25" s="1"/>
    </row>
    <row r="26" spans="1:20" x14ac:dyDescent="0.25">
      <c r="A26" s="4"/>
      <c r="B26" s="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1"/>
      <c r="T26" s="1"/>
    </row>
    <row r="27" spans="1:20" x14ac:dyDescent="0.25">
      <c r="A27" s="4"/>
      <c r="B27" s="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1"/>
      <c r="T27" s="1"/>
    </row>
    <row r="28" spans="1:20" x14ac:dyDescent="0.25">
      <c r="A28" s="4"/>
      <c r="B28" s="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1"/>
      <c r="T28" s="1"/>
    </row>
    <row r="29" spans="1:20" x14ac:dyDescent="0.25">
      <c r="A29" s="4"/>
      <c r="B29" s="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1"/>
      <c r="T29" s="1"/>
    </row>
    <row r="30" spans="1:20" x14ac:dyDescent="0.25">
      <c r="A30" s="4"/>
      <c r="B30" s="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1"/>
      <c r="T30" s="1"/>
    </row>
    <row r="31" spans="1:20" x14ac:dyDescent="0.25">
      <c r="A31" s="4"/>
      <c r="B31" s="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1"/>
      <c r="T31" s="1"/>
    </row>
    <row r="32" spans="1:20" x14ac:dyDescent="0.25">
      <c r="A32" s="4"/>
      <c r="B32" s="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1"/>
      <c r="T32" s="1"/>
    </row>
    <row r="33" spans="1:20" x14ac:dyDescent="0.25">
      <c r="A33" s="4"/>
      <c r="B33" s="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1"/>
      <c r="T33" s="1"/>
    </row>
    <row r="34" spans="1:20" x14ac:dyDescent="0.25">
      <c r="A34" s="4"/>
      <c r="B34" s="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1"/>
      <c r="T34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3,2zasn</vt:lpstr>
      <vt:lpstr>KSS</vt:lpstr>
      <vt:lpstr>Nova dograma</vt:lpstr>
      <vt:lpstr>0,0z</vt:lpstr>
      <vt:lpstr>3,2z</vt:lpstr>
      <vt:lpstr>0,0n</vt:lpstr>
      <vt:lpstr>Steni</vt:lpstr>
      <vt:lpstr>Лист5</vt:lpstr>
      <vt:lpstr>Лист1</vt:lpstr>
      <vt:lpstr>Boi</vt:lpstr>
      <vt:lpstr>3,2n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Потребител на Windows</dc:creator>
  <cp:lastModifiedBy>Мария Стоева</cp:lastModifiedBy>
  <cp:lastPrinted>2019-04-04T10:59:14Z</cp:lastPrinted>
  <dcterms:created xsi:type="dcterms:W3CDTF">2017-11-27T10:26:44Z</dcterms:created>
  <dcterms:modified xsi:type="dcterms:W3CDTF">2019-04-10T05:43:42Z</dcterms:modified>
</cp:coreProperties>
</file>